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199.199.1.9\County Admin\BAC FY25\FY25 Budget Iterations\"/>
    </mc:Choice>
  </mc:AlternateContent>
  <xr:revisionPtr revIDLastSave="0" documentId="8_{FF771DA1-FC71-4A17-A3AB-08B7914FDFB0}" xr6:coauthVersionLast="47" xr6:coauthVersionMax="47" xr10:uidLastSave="{00000000-0000-0000-0000-000000000000}"/>
  <bookViews>
    <workbookView xWindow="2340" yWindow="2340" windowWidth="12135" windowHeight="12225" firstSheet="37" activeTab="39" xr2:uid="{9ACEDDFD-9139-4BA0-A235-95A49DBDDFF0}"/>
  </bookViews>
  <sheets>
    <sheet name="Cover Sheet" sheetId="84" r:id="rId1"/>
    <sheet name="Budget Summary" sheetId="61" r:id="rId2"/>
    <sheet name="Expenditures Summary" sheetId="62" r:id="rId3"/>
    <sheet name="Revenues Summary" sheetId="63" r:id="rId4"/>
    <sheet name="Tax Assessments" sheetId="64" r:id="rId5"/>
    <sheet name="Tax History" sheetId="65" r:id="rId6"/>
    <sheet name="LD1" sheetId="66" r:id="rId7"/>
    <sheet name="UFB" sheetId="67" r:id="rId8"/>
    <sheet name="Admin Summary" sheetId="1" r:id="rId9"/>
    <sheet name="Admin 201" sheetId="2" r:id="rId10"/>
    <sheet name="Admin Detail" sheetId="3" r:id="rId11"/>
    <sheet name="Benefits Summary" sheetId="4" r:id="rId12"/>
    <sheet name="Benefits 204" sheetId="5" r:id="rId13"/>
    <sheet name="Benefits Detail" sheetId="6" r:id="rId14"/>
    <sheet name="Insurance Summary" sheetId="7" r:id="rId15"/>
    <sheet name="Insurance 206" sheetId="8" r:id="rId16"/>
    <sheet name="Insurance Detail" sheetId="9" r:id="rId17"/>
    <sheet name="Facilities Summary" sheetId="40" r:id="rId18"/>
    <sheet name="Facilities 210" sheetId="41" r:id="rId19"/>
    <sheet name="Facilities Detail" sheetId="42" r:id="rId20"/>
    <sheet name="IT Summary" sheetId="58" r:id="rId21"/>
    <sheet name="IT 215" sheetId="59" r:id="rId22"/>
    <sheet name="IT Detail" sheetId="60" r:id="rId23"/>
    <sheet name="DA Summary" sheetId="10" r:id="rId24"/>
    <sheet name="DA 220" sheetId="11" r:id="rId25"/>
    <sheet name="DA Detail" sheetId="12" r:id="rId26"/>
    <sheet name="Deeds Summary" sheetId="55" r:id="rId27"/>
    <sheet name="Deeds 230" sheetId="56" r:id="rId28"/>
    <sheet name="Deeds Detail" sheetId="57" r:id="rId29"/>
    <sheet name="Probate Summary" sheetId="16" r:id="rId30"/>
    <sheet name="Probate 235" sheetId="17" r:id="rId31"/>
    <sheet name="Probate Detail" sheetId="18" r:id="rId32"/>
    <sheet name="VOCA Summary" sheetId="34" r:id="rId33"/>
    <sheet name="VOCA 710" sheetId="35" r:id="rId34"/>
    <sheet name="VOCA Detail" sheetId="36" r:id="rId35"/>
    <sheet name="Public Agencies Summary" sheetId="31" r:id="rId36"/>
    <sheet name="Public Agencies 920" sheetId="32" r:id="rId37"/>
    <sheet name="Public Agencies Detail" sheetId="33" r:id="rId38"/>
    <sheet name="Reserves Summary" sheetId="25" r:id="rId39"/>
    <sheet name="Reserves History" sheetId="26" r:id="rId40"/>
    <sheet name="Reserves Detail" sheetId="27" r:id="rId41"/>
    <sheet name="Transport Summary" sheetId="49" r:id="rId42"/>
    <sheet name="Transport 305 &amp; 306" sheetId="50" r:id="rId43"/>
    <sheet name="Transport Detail" sheetId="51" r:id="rId44"/>
    <sheet name="Sheriff Summary" sheetId="52" r:id="rId45"/>
    <sheet name="Sheriff 401" sheetId="53" r:id="rId46"/>
    <sheet name="Sheriff Detail" sheetId="54" r:id="rId47"/>
    <sheet name="Civil Summary" sheetId="46" r:id="rId48"/>
    <sheet name="Civil 415" sheetId="47" r:id="rId49"/>
    <sheet name="Civil Detail" sheetId="48" r:id="rId50"/>
    <sheet name="Communications Summary" sheetId="43" r:id="rId51"/>
    <sheet name="Communications 430" sheetId="44" r:id="rId52"/>
    <sheet name="Communications Detail" sheetId="45" r:id="rId53"/>
    <sheet name="EMA Summary" sheetId="22" r:id="rId54"/>
    <sheet name="EMA 440" sheetId="23" r:id="rId55"/>
    <sheet name="EMA Detail" sheetId="24" r:id="rId56"/>
    <sheet name="Capital Reserves" sheetId="68" r:id="rId57"/>
    <sheet name="Building Maintenance" sheetId="69" r:id="rId58"/>
    <sheet name="HVAC" sheetId="70" r:id="rId59"/>
    <sheet name="Parking Lot" sheetId="72" r:id="rId60"/>
    <sheet name="Facilities Vehicle" sheetId="71" r:id="rId61"/>
    <sheet name="IT Computers" sheetId="85" r:id="rId62"/>
    <sheet name="Telephones" sheetId="87" r:id="rId63"/>
    <sheet name="IT Server" sheetId="86" r:id="rId64"/>
    <sheet name="DVI Vehicle" sheetId="73" r:id="rId65"/>
    <sheet name="Transport Vehicle" sheetId="74" r:id="rId66"/>
    <sheet name="Laptops" sheetId="75" r:id="rId67"/>
    <sheet name="In-Car Cameras" sheetId="76" r:id="rId68"/>
    <sheet name="Tasers" sheetId="77" r:id="rId69"/>
    <sheet name="Body-Worn Cameras" sheetId="78" r:id="rId70"/>
    <sheet name="Cruisers" sheetId="79" r:id="rId71"/>
    <sheet name="Chairs" sheetId="80" r:id="rId72"/>
    <sheet name="Comms Computers" sheetId="81" r:id="rId73"/>
    <sheet name="Spillman Server" sheetId="82" r:id="rId74"/>
    <sheet name="EMA Vehicle" sheetId="83" r:id="rId75"/>
    <sheet name="Debt Summary" sheetId="28" r:id="rId76"/>
    <sheet name="Debt Service 801" sheetId="29" r:id="rId77"/>
    <sheet name="Debt Detail" sheetId="30" r:id="rId78"/>
  </sheets>
  <externalReferences>
    <externalReference r:id="rId7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87" l="1"/>
  <c r="B25" i="87"/>
  <c r="F25" i="87" s="1"/>
  <c r="B26" i="87" s="1"/>
  <c r="F26" i="87" s="1"/>
  <c r="B27" i="87" s="1"/>
  <c r="F27" i="87" s="1"/>
  <c r="B28" i="87" s="1"/>
  <c r="F24" i="87"/>
  <c r="C28" i="86"/>
  <c r="F24" i="86"/>
  <c r="B25" i="86" s="1"/>
  <c r="F25" i="86" s="1"/>
  <c r="B26" i="86" s="1"/>
  <c r="F26" i="86" s="1"/>
  <c r="B27" i="86" s="1"/>
  <c r="F27" i="86" s="1"/>
  <c r="B28" i="86" s="1"/>
  <c r="F28" i="86" s="1"/>
  <c r="B29" i="86" s="1"/>
  <c r="F29" i="86" s="1"/>
  <c r="B30" i="86" s="1"/>
  <c r="F30" i="86" s="1"/>
  <c r="B31" i="86" s="1"/>
  <c r="F31" i="86" s="1"/>
  <c r="B32" i="86" s="1"/>
  <c r="F32" i="86" s="1"/>
  <c r="C28" i="85"/>
  <c r="F24" i="85"/>
  <c r="B25" i="85" s="1"/>
  <c r="F25" i="85" s="1"/>
  <c r="B26" i="85" s="1"/>
  <c r="F26" i="85" s="1"/>
  <c r="B27" i="85" s="1"/>
  <c r="F27" i="85" s="1"/>
  <c r="B28" i="85" s="1"/>
  <c r="J71" i="50"/>
  <c r="G71" i="50"/>
  <c r="E71" i="50"/>
  <c r="D71" i="50"/>
  <c r="C71" i="50"/>
  <c r="G38" i="68"/>
  <c r="F28" i="87" l="1"/>
  <c r="B29" i="87" s="1"/>
  <c r="F29" i="87" s="1"/>
  <c r="B30" i="87" s="1"/>
  <c r="F30" i="87" s="1"/>
  <c r="B31" i="87" s="1"/>
  <c r="F31" i="87" s="1"/>
  <c r="B32" i="87" s="1"/>
  <c r="F32" i="87" s="1"/>
  <c r="F28" i="85"/>
  <c r="B29" i="85" s="1"/>
  <c r="F29" i="85" s="1"/>
  <c r="B30" i="85" s="1"/>
  <c r="F30" i="85" s="1"/>
  <c r="B31" i="85" s="1"/>
  <c r="F31" i="85" s="1"/>
  <c r="B32" i="85" s="1"/>
  <c r="F32" i="85" s="1"/>
  <c r="F24" i="83"/>
  <c r="B25" i="83" s="1"/>
  <c r="F25" i="83" s="1"/>
  <c r="B26" i="83" s="1"/>
  <c r="F26" i="83" s="1"/>
  <c r="B27" i="83" s="1"/>
  <c r="F27" i="83" s="1"/>
  <c r="B28" i="83" s="1"/>
  <c r="F28" i="83" s="1"/>
  <c r="B29" i="83" s="1"/>
  <c r="F29" i="83" s="1"/>
  <c r="B30" i="83" s="1"/>
  <c r="F30" i="83" s="1"/>
  <c r="B31" i="83" s="1"/>
  <c r="F31" i="83" s="1"/>
  <c r="B32" i="83" s="1"/>
  <c r="F32" i="83" s="1"/>
  <c r="G36" i="68" l="1"/>
  <c r="C28" i="82"/>
  <c r="F24" i="82"/>
  <c r="B25" i="82" s="1"/>
  <c r="F25" i="82" s="1"/>
  <c r="B26" i="82" s="1"/>
  <c r="F26" i="82" s="1"/>
  <c r="B27" i="82" s="1"/>
  <c r="F27" i="82" s="1"/>
  <c r="B28" i="82" s="1"/>
  <c r="F28" i="82" s="1"/>
  <c r="B29" i="82" s="1"/>
  <c r="F29" i="82" s="1"/>
  <c r="B30" i="82" s="1"/>
  <c r="F30" i="82" s="1"/>
  <c r="B31" i="82" s="1"/>
  <c r="F31" i="82" s="1"/>
  <c r="B32" i="82" s="1"/>
  <c r="F32" i="82" s="1"/>
  <c r="G35" i="68" l="1"/>
  <c r="C28" i="81"/>
  <c r="F24" i="81"/>
  <c r="B25" i="81" s="1"/>
  <c r="F25" i="81" s="1"/>
  <c r="B26" i="81" s="1"/>
  <c r="F26" i="81" s="1"/>
  <c r="B27" i="81" s="1"/>
  <c r="F27" i="81" s="1"/>
  <c r="B28" i="81" s="1"/>
  <c r="F28" i="81" s="1"/>
  <c r="B29" i="81" s="1"/>
  <c r="F29" i="81" s="1"/>
  <c r="B30" i="81" s="1"/>
  <c r="F30" i="81" s="1"/>
  <c r="B31" i="81" s="1"/>
  <c r="F31" i="81" s="1"/>
  <c r="B32" i="81" s="1"/>
  <c r="F32" i="81" s="1"/>
  <c r="G34" i="68" l="1"/>
  <c r="F32" i="80"/>
  <c r="F31" i="80"/>
  <c r="F30" i="80"/>
  <c r="F29" i="80"/>
  <c r="C28" i="80"/>
  <c r="F24" i="80"/>
  <c r="B25" i="80" s="1"/>
  <c r="F25" i="80" s="1"/>
  <c r="B26" i="80" s="1"/>
  <c r="F26" i="80" s="1"/>
  <c r="B27" i="80" s="1"/>
  <c r="F27" i="80" s="1"/>
  <c r="B28" i="80" s="1"/>
  <c r="F28" i="80" s="1"/>
  <c r="G26" i="68" l="1"/>
  <c r="F24" i="79"/>
  <c r="B25" i="79" s="1"/>
  <c r="F25" i="79" s="1"/>
  <c r="B26" i="79" s="1"/>
  <c r="F26" i="79" s="1"/>
  <c r="B27" i="79" s="1"/>
  <c r="F27" i="79" s="1"/>
  <c r="B28" i="79" s="1"/>
  <c r="F28" i="79" s="1"/>
  <c r="B29" i="79" s="1"/>
  <c r="F29" i="79" s="1"/>
  <c r="B30" i="79" s="1"/>
  <c r="F30" i="79" s="1"/>
  <c r="B31" i="79" s="1"/>
  <c r="F31" i="79" s="1"/>
  <c r="B32" i="79" s="1"/>
  <c r="F32" i="79" s="1"/>
  <c r="F30" i="74" l="1"/>
  <c r="B30" i="74"/>
  <c r="B32" i="76"/>
  <c r="G25" i="68"/>
  <c r="F24" i="78"/>
  <c r="B25" i="78" s="1"/>
  <c r="F25" i="78" s="1"/>
  <c r="B26" i="78" s="1"/>
  <c r="F26" i="78" s="1"/>
  <c r="B27" i="78" s="1"/>
  <c r="F27" i="78" s="1"/>
  <c r="B28" i="78" s="1"/>
  <c r="F28" i="78" s="1"/>
  <c r="B29" i="78" s="1"/>
  <c r="F29" i="78" s="1"/>
  <c r="G24" i="68" l="1"/>
  <c r="F25" i="77"/>
  <c r="B26" i="77" s="1"/>
  <c r="F26" i="77" s="1"/>
  <c r="B27" i="77" s="1"/>
  <c r="F27" i="77" s="1"/>
  <c r="B28" i="77" s="1"/>
  <c r="F28" i="77" s="1"/>
  <c r="B29" i="77" s="1"/>
  <c r="F29" i="77" s="1"/>
  <c r="B30" i="77" s="1"/>
  <c r="F30" i="77" s="1"/>
  <c r="B31" i="77" s="1"/>
  <c r="F31" i="77" s="1"/>
  <c r="B32" i="77" s="1"/>
  <c r="F32" i="77" s="1"/>
  <c r="B33" i="77" s="1"/>
  <c r="F33" i="77" s="1"/>
  <c r="G23" i="68" l="1"/>
  <c r="C28" i="76"/>
  <c r="F24" i="76"/>
  <c r="B25" i="76" s="1"/>
  <c r="F25" i="76" s="1"/>
  <c r="B26" i="76" s="1"/>
  <c r="F26" i="76" s="1"/>
  <c r="B27" i="76" s="1"/>
  <c r="F27" i="76" s="1"/>
  <c r="B28" i="76" s="1"/>
  <c r="F28" i="76" s="1"/>
  <c r="B29" i="76" s="1"/>
  <c r="F29" i="76" s="1"/>
  <c r="B30" i="76" s="1"/>
  <c r="F30" i="76" s="1"/>
  <c r="B31" i="76" s="1"/>
  <c r="G22" i="68" l="1"/>
  <c r="C28" i="75"/>
  <c r="F24" i="75"/>
  <c r="B25" i="75" s="1"/>
  <c r="F25" i="75" s="1"/>
  <c r="B26" i="75" s="1"/>
  <c r="F26" i="75" s="1"/>
  <c r="B27" i="75" s="1"/>
  <c r="F27" i="75" s="1"/>
  <c r="B28" i="75" s="1"/>
  <c r="F28" i="75" s="1"/>
  <c r="B29" i="75" s="1"/>
  <c r="F29" i="75" s="1"/>
  <c r="B30" i="75" s="1"/>
  <c r="F30" i="75" s="1"/>
  <c r="B31" i="75" s="1"/>
  <c r="F31" i="75" s="1"/>
  <c r="B32" i="75" s="1"/>
  <c r="F32" i="75" s="1"/>
  <c r="G21" i="68"/>
  <c r="F25" i="74"/>
  <c r="B26" i="74" s="1"/>
  <c r="F26" i="74" s="1"/>
  <c r="B27" i="74" s="1"/>
  <c r="F27" i="74" s="1"/>
  <c r="B28" i="74" s="1"/>
  <c r="F28" i="74" s="1"/>
  <c r="B29" i="74" s="1"/>
  <c r="F29" i="74" s="1"/>
  <c r="F24" i="74"/>
  <c r="B25" i="74" s="1"/>
  <c r="G20" i="68" l="1"/>
  <c r="B30" i="73"/>
  <c r="F30" i="73" s="1"/>
  <c r="B31" i="73" s="1"/>
  <c r="F31" i="73" s="1"/>
  <c r="B32" i="73" s="1"/>
  <c r="F32" i="73" s="1"/>
  <c r="B28" i="73"/>
  <c r="C28" i="73"/>
  <c r="B26" i="73"/>
  <c r="F26" i="73" s="1"/>
  <c r="B27" i="73" s="1"/>
  <c r="F27" i="73" s="1"/>
  <c r="F25" i="73"/>
  <c r="F24" i="73"/>
  <c r="F28" i="73" l="1"/>
  <c r="B29" i="73" s="1"/>
  <c r="F29" i="73" s="1"/>
  <c r="G13" i="68" l="1"/>
  <c r="C28" i="72"/>
  <c r="F28" i="72" s="1"/>
  <c r="B29" i="72" s="1"/>
  <c r="F29" i="72" s="1"/>
  <c r="B30" i="72" s="1"/>
  <c r="F30" i="72" s="1"/>
  <c r="B31" i="72" s="1"/>
  <c r="F31" i="72" s="1"/>
  <c r="B32" i="72" s="1"/>
  <c r="F32" i="72" s="1"/>
  <c r="F24" i="72"/>
  <c r="B25" i="72" s="1"/>
  <c r="F25" i="72" s="1"/>
  <c r="B26" i="72" s="1"/>
  <c r="F26" i="72" s="1"/>
  <c r="B27" i="72" s="1"/>
  <c r="F27" i="72" s="1"/>
  <c r="G16" i="68" l="1"/>
  <c r="C28" i="71"/>
  <c r="F24" i="71"/>
  <c r="B25" i="71" s="1"/>
  <c r="F25" i="71" s="1"/>
  <c r="B26" i="71" s="1"/>
  <c r="F26" i="71" s="1"/>
  <c r="B27" i="71" s="1"/>
  <c r="F27" i="71" s="1"/>
  <c r="B28" i="71" s="1"/>
  <c r="F28" i="71" s="1"/>
  <c r="B29" i="71" s="1"/>
  <c r="F29" i="71" s="1"/>
  <c r="B30" i="71" s="1"/>
  <c r="F30" i="71" s="1"/>
  <c r="B31" i="71" s="1"/>
  <c r="F31" i="71" s="1"/>
  <c r="B32" i="71" s="1"/>
  <c r="F32" i="71" s="1"/>
  <c r="G7" i="68" l="1"/>
  <c r="C28" i="70"/>
  <c r="B28" i="70"/>
  <c r="B25" i="70"/>
  <c r="F25" i="70" s="1"/>
  <c r="B26" i="70" s="1"/>
  <c r="F26" i="70" s="1"/>
  <c r="B27" i="70" s="1"/>
  <c r="F27" i="70" s="1"/>
  <c r="F24" i="70"/>
  <c r="F28" i="70" l="1"/>
  <c r="B29" i="70" s="1"/>
  <c r="F29" i="70" s="1"/>
  <c r="B30" i="70" s="1"/>
  <c r="F30" i="70" s="1"/>
  <c r="B31" i="70" s="1"/>
  <c r="F31" i="70" s="1"/>
  <c r="B32" i="70" s="1"/>
  <c r="F32" i="70" s="1"/>
  <c r="E5" i="68" l="1"/>
  <c r="G5" i="68"/>
  <c r="F28" i="69"/>
  <c r="B29" i="69" s="1"/>
  <c r="F29" i="69" s="1"/>
  <c r="B30" i="69" s="1"/>
  <c r="F30" i="69" s="1"/>
  <c r="B31" i="69" s="1"/>
  <c r="F31" i="69" s="1"/>
  <c r="B32" i="69" s="1"/>
  <c r="F32" i="69" s="1"/>
  <c r="F24" i="69"/>
  <c r="B25" i="69" s="1"/>
  <c r="F25" i="69" s="1"/>
  <c r="B26" i="69" s="1"/>
  <c r="F26" i="69" s="1"/>
  <c r="B27" i="69" s="1"/>
  <c r="F27" i="69" s="1"/>
  <c r="G37" i="68" l="1"/>
  <c r="G33" i="68"/>
  <c r="G32" i="68"/>
  <c r="G31" i="68"/>
  <c r="G30" i="68"/>
  <c r="G29" i="68"/>
  <c r="H28" i="68"/>
  <c r="G28" i="68"/>
  <c r="H27" i="68"/>
  <c r="G27" i="68"/>
  <c r="G15" i="68"/>
  <c r="G12" i="68"/>
  <c r="G10" i="68"/>
  <c r="G6" i="68"/>
  <c r="G4" i="68"/>
  <c r="A11" i="24"/>
  <c r="B11" i="24"/>
  <c r="E11" i="24"/>
  <c r="F11" i="24"/>
  <c r="G13" i="23"/>
  <c r="H13" i="23"/>
  <c r="J12" i="23"/>
  <c r="J13" i="23" s="1"/>
  <c r="I13" i="23"/>
  <c r="H12" i="23"/>
  <c r="G12" i="23"/>
  <c r="F12" i="23"/>
  <c r="F13" i="23" s="1"/>
  <c r="E12" i="23"/>
  <c r="E13" i="23" s="1"/>
  <c r="D12" i="23"/>
  <c r="D13" i="23" s="1"/>
  <c r="C12" i="23"/>
  <c r="C13" i="23" s="1"/>
  <c r="K11" i="23"/>
  <c r="A10" i="45"/>
  <c r="B10" i="45"/>
  <c r="J10" i="44"/>
  <c r="K10" i="44" s="1"/>
  <c r="F10" i="45" s="1"/>
  <c r="I18" i="44"/>
  <c r="H10" i="44"/>
  <c r="H18" i="44" s="1"/>
  <c r="G10" i="44"/>
  <c r="G18" i="44" s="1"/>
  <c r="F10" i="44"/>
  <c r="F18" i="44" s="1"/>
  <c r="E10" i="44"/>
  <c r="E18" i="44" s="1"/>
  <c r="D10" i="44"/>
  <c r="D18" i="44" s="1"/>
  <c r="C10" i="44"/>
  <c r="C18" i="44" s="1"/>
  <c r="A13" i="54"/>
  <c r="B13" i="54"/>
  <c r="E13" i="54"/>
  <c r="F13" i="54"/>
  <c r="J27" i="53"/>
  <c r="D27" i="53"/>
  <c r="E27" i="53"/>
  <c r="F27" i="53"/>
  <c r="G27" i="53"/>
  <c r="H27" i="53"/>
  <c r="I27" i="53"/>
  <c r="C27" i="53"/>
  <c r="J13" i="53"/>
  <c r="K13" i="53" s="1"/>
  <c r="I13" i="53"/>
  <c r="H13" i="53"/>
  <c r="G13" i="53"/>
  <c r="F13" i="53"/>
  <c r="E13" i="53"/>
  <c r="D13" i="53"/>
  <c r="C13" i="53"/>
  <c r="A11" i="18"/>
  <c r="B11" i="18"/>
  <c r="E11" i="18"/>
  <c r="F11" i="18"/>
  <c r="D15" i="17"/>
  <c r="J11" i="17"/>
  <c r="J15" i="17" s="1"/>
  <c r="I11" i="17"/>
  <c r="I15" i="17" s="1"/>
  <c r="H11" i="17"/>
  <c r="H15" i="17" s="1"/>
  <c r="G11" i="17"/>
  <c r="G15" i="17" s="1"/>
  <c r="F11" i="17"/>
  <c r="F15" i="17" s="1"/>
  <c r="E11" i="17"/>
  <c r="E15" i="17" s="1"/>
  <c r="D11" i="17"/>
  <c r="C11" i="17"/>
  <c r="C15" i="17" s="1"/>
  <c r="A11" i="57"/>
  <c r="B11" i="57"/>
  <c r="E13" i="56"/>
  <c r="I13" i="56"/>
  <c r="J11" i="56"/>
  <c r="E11" i="57" s="1"/>
  <c r="H11" i="56"/>
  <c r="H13" i="56" s="1"/>
  <c r="G11" i="56"/>
  <c r="G13" i="56" s="1"/>
  <c r="F11" i="56"/>
  <c r="F13" i="56" s="1"/>
  <c r="E11" i="56"/>
  <c r="D11" i="56"/>
  <c r="D13" i="56" s="1"/>
  <c r="C11" i="56"/>
  <c r="C13" i="56" s="1"/>
  <c r="A14" i="12"/>
  <c r="B14" i="12"/>
  <c r="A11" i="42"/>
  <c r="B11" i="42"/>
  <c r="J14" i="11"/>
  <c r="J17" i="11" s="1"/>
  <c r="I14" i="11"/>
  <c r="I17" i="11" s="1"/>
  <c r="H14" i="11"/>
  <c r="H17" i="11" s="1"/>
  <c r="F14" i="11"/>
  <c r="F17" i="11" s="1"/>
  <c r="E14" i="11"/>
  <c r="E17" i="11" s="1"/>
  <c r="D14" i="11"/>
  <c r="D17" i="11" s="1"/>
  <c r="C14" i="11"/>
  <c r="C17" i="11" s="1"/>
  <c r="J11" i="41"/>
  <c r="J14" i="41" s="1"/>
  <c r="I14" i="41"/>
  <c r="H11" i="41"/>
  <c r="H14" i="41" s="1"/>
  <c r="G11" i="41"/>
  <c r="G14" i="41" s="1"/>
  <c r="F11" i="41"/>
  <c r="F14" i="41" s="1"/>
  <c r="E11" i="41"/>
  <c r="E14" i="41" s="1"/>
  <c r="D11" i="41"/>
  <c r="D14" i="41" s="1"/>
  <c r="C11" i="41"/>
  <c r="C14" i="41" s="1"/>
  <c r="K17" i="2"/>
  <c r="A14" i="3"/>
  <c r="B14" i="3"/>
  <c r="J14" i="2"/>
  <c r="E14" i="3" s="1"/>
  <c r="I14" i="2"/>
  <c r="I18" i="2" s="1"/>
  <c r="H14" i="2"/>
  <c r="H18" i="2" s="1"/>
  <c r="G14" i="2"/>
  <c r="G18" i="2" s="1"/>
  <c r="F14" i="2"/>
  <c r="F18" i="2" s="1"/>
  <c r="E14" i="2"/>
  <c r="E18" i="2" s="1"/>
  <c r="D14" i="2"/>
  <c r="D18" i="2" s="1"/>
  <c r="C14" i="2"/>
  <c r="C18" i="2" s="1"/>
  <c r="M27" i="50"/>
  <c r="O27" i="50"/>
  <c r="M26" i="50"/>
  <c r="O26" i="50"/>
  <c r="M20" i="35"/>
  <c r="O20" i="35"/>
  <c r="M19" i="35"/>
  <c r="O19" i="35"/>
  <c r="K11" i="56" l="1"/>
  <c r="F11" i="57" s="1"/>
  <c r="J18" i="44"/>
  <c r="E14" i="12"/>
  <c r="E11" i="42"/>
  <c r="K11" i="41"/>
  <c r="F11" i="42" s="1"/>
  <c r="G39" i="68"/>
  <c r="J38" i="26" s="1"/>
  <c r="K12" i="23"/>
  <c r="K11" i="17"/>
  <c r="J13" i="56"/>
  <c r="K14" i="2"/>
  <c r="F14" i="3" s="1"/>
  <c r="J18" i="2"/>
  <c r="K18" i="2" s="1"/>
  <c r="J13" i="32"/>
  <c r="K13" i="32" s="1"/>
  <c r="G18" i="67" l="1"/>
  <c r="G12" i="67"/>
  <c r="G31" i="67" s="1"/>
  <c r="C18" i="66"/>
  <c r="D18" i="66"/>
  <c r="E18" i="66"/>
  <c r="F18" i="66"/>
  <c r="G18" i="66"/>
  <c r="H18" i="66"/>
  <c r="I18" i="66"/>
  <c r="B18" i="66"/>
  <c r="K6" i="66"/>
  <c r="C5" i="66"/>
  <c r="J8" i="66"/>
  <c r="J12" i="66" s="1"/>
  <c r="J15" i="66" s="1"/>
  <c r="F8" i="66"/>
  <c r="F12" i="66" s="1"/>
  <c r="F15" i="66" s="1"/>
  <c r="B8" i="66"/>
  <c r="B12" i="66" s="1"/>
  <c r="B15" i="66" s="1"/>
  <c r="B16" i="66" s="1"/>
  <c r="J5" i="66"/>
  <c r="I5" i="66"/>
  <c r="I8" i="66" s="1"/>
  <c r="I12" i="66" s="1"/>
  <c r="I15" i="66" s="1"/>
  <c r="H5" i="66"/>
  <c r="H8" i="66" s="1"/>
  <c r="H12" i="66" s="1"/>
  <c r="H15" i="66" s="1"/>
  <c r="G5" i="66"/>
  <c r="G8" i="66" s="1"/>
  <c r="G12" i="66" s="1"/>
  <c r="G15" i="66" s="1"/>
  <c r="F5" i="66"/>
  <c r="E5" i="66"/>
  <c r="E8" i="66" s="1"/>
  <c r="E12" i="66" s="1"/>
  <c r="E15" i="66" s="1"/>
  <c r="D5" i="66"/>
  <c r="D8" i="66" s="1"/>
  <c r="D12" i="66" s="1"/>
  <c r="D15" i="66" s="1"/>
  <c r="C8" i="66"/>
  <c r="C12" i="66" s="1"/>
  <c r="C15" i="66" s="1"/>
  <c r="K5" i="66"/>
  <c r="I14" i="65"/>
  <c r="H14" i="65"/>
  <c r="H13" i="65"/>
  <c r="G13" i="65"/>
  <c r="F13" i="65"/>
  <c r="G14" i="65" s="1"/>
  <c r="E13" i="65"/>
  <c r="E14" i="65" s="1"/>
  <c r="D13" i="65"/>
  <c r="D14" i="65" s="1"/>
  <c r="C13" i="65"/>
  <c r="C14" i="65" s="1"/>
  <c r="B13" i="65"/>
  <c r="F6" i="64"/>
  <c r="B16" i="64"/>
  <c r="C10" i="64" s="1"/>
  <c r="E16" i="64"/>
  <c r="F15" i="64" s="1"/>
  <c r="G23" i="63"/>
  <c r="C23" i="63"/>
  <c r="D23" i="63"/>
  <c r="E23" i="63"/>
  <c r="F23" i="63"/>
  <c r="B23" i="63"/>
  <c r="G22" i="63"/>
  <c r="C22" i="63"/>
  <c r="D22" i="63"/>
  <c r="E22" i="63"/>
  <c r="F22" i="63"/>
  <c r="B22" i="63"/>
  <c r="B24" i="63" s="1"/>
  <c r="C21" i="63"/>
  <c r="D21" i="63"/>
  <c r="E21" i="63"/>
  <c r="F21" i="63"/>
  <c r="B21" i="63"/>
  <c r="G17" i="63"/>
  <c r="C17" i="63"/>
  <c r="D17" i="63"/>
  <c r="E17" i="63"/>
  <c r="F17" i="63"/>
  <c r="B17" i="63"/>
  <c r="G16" i="63"/>
  <c r="K16" i="63" s="1"/>
  <c r="C16" i="63"/>
  <c r="D16" i="63"/>
  <c r="E16" i="63"/>
  <c r="F16" i="63"/>
  <c r="B16" i="63"/>
  <c r="G15" i="63"/>
  <c r="C15" i="63"/>
  <c r="D15" i="63"/>
  <c r="E15" i="63"/>
  <c r="F15" i="63"/>
  <c r="B15" i="63"/>
  <c r="G11" i="63"/>
  <c r="C11" i="63"/>
  <c r="D11" i="63"/>
  <c r="E11" i="63"/>
  <c r="F11" i="63"/>
  <c r="B11" i="63"/>
  <c r="G10" i="63"/>
  <c r="C10" i="63"/>
  <c r="D10" i="63"/>
  <c r="E10" i="63"/>
  <c r="F10" i="63"/>
  <c r="B10" i="63"/>
  <c r="G9" i="63"/>
  <c r="C9" i="63"/>
  <c r="D9" i="63"/>
  <c r="E9" i="63"/>
  <c r="F9" i="63"/>
  <c r="B9" i="63"/>
  <c r="G8" i="63"/>
  <c r="K8" i="63" s="1"/>
  <c r="C8" i="63"/>
  <c r="D8" i="63"/>
  <c r="E8" i="63"/>
  <c r="F8" i="63"/>
  <c r="B8" i="63"/>
  <c r="C4" i="63"/>
  <c r="D4" i="63"/>
  <c r="E4" i="63"/>
  <c r="B4" i="63"/>
  <c r="F2" i="63"/>
  <c r="C2" i="63"/>
  <c r="B2" i="63"/>
  <c r="J24" i="63"/>
  <c r="I24" i="63"/>
  <c r="H24" i="63"/>
  <c r="I18" i="63"/>
  <c r="H18" i="63"/>
  <c r="J12" i="63"/>
  <c r="I12" i="63"/>
  <c r="H12" i="63"/>
  <c r="G31" i="62"/>
  <c r="G32" i="62" s="1"/>
  <c r="G30" i="62"/>
  <c r="C31" i="62"/>
  <c r="D31" i="62"/>
  <c r="D32" i="62" s="1"/>
  <c r="E31" i="62"/>
  <c r="F31" i="62"/>
  <c r="B31" i="62"/>
  <c r="C30" i="62"/>
  <c r="D30" i="62"/>
  <c r="E30" i="62"/>
  <c r="F30" i="62"/>
  <c r="B30" i="62"/>
  <c r="C9" i="62"/>
  <c r="D9" i="62"/>
  <c r="E9" i="62"/>
  <c r="F9" i="62"/>
  <c r="B9" i="62"/>
  <c r="F2" i="62"/>
  <c r="C2" i="62"/>
  <c r="B2" i="62"/>
  <c r="J32" i="62"/>
  <c r="I32" i="62"/>
  <c r="H32" i="62"/>
  <c r="I27" i="62"/>
  <c r="H27" i="62"/>
  <c r="I20" i="62"/>
  <c r="J20" i="62"/>
  <c r="H20" i="62"/>
  <c r="J12" i="62"/>
  <c r="I12" i="62"/>
  <c r="H12" i="62"/>
  <c r="K30" i="59"/>
  <c r="C18" i="63" l="1"/>
  <c r="D18" i="63"/>
  <c r="K8" i="66"/>
  <c r="K12" i="66" s="1"/>
  <c r="K15" i="66" s="1"/>
  <c r="B19" i="66"/>
  <c r="C14" i="66"/>
  <c r="C16" i="66" s="1"/>
  <c r="C20" i="66" s="1"/>
  <c r="B20" i="66"/>
  <c r="F14" i="65"/>
  <c r="F14" i="64"/>
  <c r="F13" i="64"/>
  <c r="C12" i="64"/>
  <c r="C7" i="64"/>
  <c r="F12" i="64"/>
  <c r="F7" i="64"/>
  <c r="C13" i="64"/>
  <c r="C8" i="64"/>
  <c r="F8" i="64"/>
  <c r="C14" i="64"/>
  <c r="C15" i="64"/>
  <c r="F10" i="64"/>
  <c r="C11" i="64"/>
  <c r="C6" i="64"/>
  <c r="F11" i="64"/>
  <c r="C9" i="64"/>
  <c r="F9" i="64"/>
  <c r="K23" i="63"/>
  <c r="C24" i="63"/>
  <c r="F24" i="63"/>
  <c r="E24" i="63"/>
  <c r="D24" i="63"/>
  <c r="K22" i="63"/>
  <c r="K17" i="63"/>
  <c r="F18" i="63"/>
  <c r="E18" i="63"/>
  <c r="B18" i="63"/>
  <c r="G18" i="63"/>
  <c r="K15" i="63"/>
  <c r="K11" i="63"/>
  <c r="K10" i="63"/>
  <c r="K9" i="63"/>
  <c r="H27" i="63"/>
  <c r="I27" i="63"/>
  <c r="J18" i="63"/>
  <c r="K31" i="62"/>
  <c r="K30" i="62"/>
  <c r="E32" i="62"/>
  <c r="C32" i="62"/>
  <c r="B32" i="62"/>
  <c r="F32" i="62"/>
  <c r="K32" i="62" s="1"/>
  <c r="H35" i="62"/>
  <c r="I35" i="62"/>
  <c r="J27" i="62"/>
  <c r="K18" i="63" l="1"/>
  <c r="C19" i="66"/>
  <c r="D14" i="66"/>
  <c r="D16" i="66" s="1"/>
  <c r="F16" i="64"/>
  <c r="C16" i="64"/>
  <c r="J27" i="63"/>
  <c r="J35" i="62"/>
  <c r="K14" i="5"/>
  <c r="E14" i="66" l="1"/>
  <c r="E16" i="66" s="1"/>
  <c r="D19" i="66"/>
  <c r="D20" i="66"/>
  <c r="K34" i="61"/>
  <c r="K6" i="61"/>
  <c r="K17" i="61"/>
  <c r="K20" i="61"/>
  <c r="C32" i="61"/>
  <c r="D32" i="61"/>
  <c r="E32" i="61"/>
  <c r="F32" i="61"/>
  <c r="B32" i="61"/>
  <c r="G29" i="61"/>
  <c r="C29" i="61"/>
  <c r="D29" i="61"/>
  <c r="E29" i="61"/>
  <c r="F29" i="61"/>
  <c r="B29" i="61"/>
  <c r="G20" i="61"/>
  <c r="C20" i="61"/>
  <c r="D20" i="61"/>
  <c r="E20" i="61"/>
  <c r="F20" i="61"/>
  <c r="B20" i="61"/>
  <c r="G17" i="61"/>
  <c r="C17" i="61"/>
  <c r="D17" i="61"/>
  <c r="E17" i="61"/>
  <c r="F17" i="61"/>
  <c r="B17" i="61"/>
  <c r="C39" i="26"/>
  <c r="B37" i="25"/>
  <c r="C24" i="26"/>
  <c r="F26" i="25"/>
  <c r="E26" i="25"/>
  <c r="D26" i="25"/>
  <c r="C26" i="25"/>
  <c r="B26" i="25"/>
  <c r="C22" i="25"/>
  <c r="C23" i="25"/>
  <c r="C24" i="25"/>
  <c r="C25" i="25"/>
  <c r="E22" i="25"/>
  <c r="E23" i="25"/>
  <c r="E24" i="25"/>
  <c r="E25" i="25"/>
  <c r="C21" i="25"/>
  <c r="C29" i="25" s="1"/>
  <c r="C13" i="61"/>
  <c r="D13" i="61"/>
  <c r="E13" i="61"/>
  <c r="F13" i="61"/>
  <c r="B13" i="61"/>
  <c r="C8" i="61"/>
  <c r="D8" i="61"/>
  <c r="E8" i="61"/>
  <c r="F8" i="61"/>
  <c r="B8" i="61"/>
  <c r="G6" i="61"/>
  <c r="C6" i="61"/>
  <c r="D6" i="61"/>
  <c r="E6" i="61"/>
  <c r="F6" i="61"/>
  <c r="B6" i="61"/>
  <c r="C5" i="61"/>
  <c r="D5" i="61"/>
  <c r="E5" i="61"/>
  <c r="F5" i="61"/>
  <c r="B5" i="61"/>
  <c r="I35" i="61"/>
  <c r="H35" i="61"/>
  <c r="J24" i="61"/>
  <c r="I24" i="61"/>
  <c r="D24" i="61"/>
  <c r="G23" i="61"/>
  <c r="F23" i="61"/>
  <c r="D23" i="61"/>
  <c r="C23" i="61"/>
  <c r="B23" i="61"/>
  <c r="J21" i="61"/>
  <c r="I21" i="61"/>
  <c r="H21" i="61"/>
  <c r="F27" i="60"/>
  <c r="E27" i="60"/>
  <c r="B27" i="60"/>
  <c r="A27" i="60"/>
  <c r="E26" i="60"/>
  <c r="B26" i="60"/>
  <c r="A26" i="60"/>
  <c r="E25" i="60"/>
  <c r="B25" i="60"/>
  <c r="A25" i="60"/>
  <c r="A24" i="60"/>
  <c r="E22" i="60"/>
  <c r="B22" i="60"/>
  <c r="A22" i="60"/>
  <c r="F21" i="60"/>
  <c r="E21" i="60"/>
  <c r="B21" i="60"/>
  <c r="A21" i="60"/>
  <c r="E20" i="60"/>
  <c r="B20" i="60"/>
  <c r="A20" i="60"/>
  <c r="E19" i="60"/>
  <c r="B19" i="60"/>
  <c r="A19" i="60"/>
  <c r="F18" i="60"/>
  <c r="E18" i="60"/>
  <c r="B18" i="60"/>
  <c r="A18" i="60"/>
  <c r="A17" i="60"/>
  <c r="F15" i="60"/>
  <c r="E15" i="60"/>
  <c r="B15" i="60"/>
  <c r="A15" i="60"/>
  <c r="F14" i="60"/>
  <c r="E14" i="60"/>
  <c r="B14" i="60"/>
  <c r="A14" i="60"/>
  <c r="F13" i="60"/>
  <c r="E13" i="60"/>
  <c r="B13" i="60"/>
  <c r="A13" i="60"/>
  <c r="F12" i="60"/>
  <c r="E12" i="60"/>
  <c r="B12" i="60"/>
  <c r="A12" i="60"/>
  <c r="A11" i="60"/>
  <c r="E9" i="60"/>
  <c r="B9" i="60"/>
  <c r="A9" i="60"/>
  <c r="A8" i="60"/>
  <c r="A7" i="60"/>
  <c r="P33" i="59"/>
  <c r="P36" i="59" s="1"/>
  <c r="C33" i="59"/>
  <c r="C36" i="59" s="1"/>
  <c r="P31" i="59"/>
  <c r="L20" i="58" s="1"/>
  <c r="N31" i="59"/>
  <c r="O31" i="59" s="1"/>
  <c r="M31" i="59"/>
  <c r="L31" i="59"/>
  <c r="J31" i="59"/>
  <c r="K31" i="59" s="1"/>
  <c r="I31" i="59"/>
  <c r="H20" i="58" s="1"/>
  <c r="H31" i="59"/>
  <c r="G31" i="59"/>
  <c r="F31" i="59"/>
  <c r="E31" i="59"/>
  <c r="D20" i="58" s="1"/>
  <c r="D31" i="59"/>
  <c r="C20" i="58" s="1"/>
  <c r="C31" i="59"/>
  <c r="B20" i="58" s="1"/>
  <c r="O29" i="59"/>
  <c r="M29" i="59"/>
  <c r="K29" i="59"/>
  <c r="F26" i="60" s="1"/>
  <c r="O28" i="59"/>
  <c r="M28" i="59"/>
  <c r="K28" i="59"/>
  <c r="F25" i="60" s="1"/>
  <c r="P25" i="59"/>
  <c r="N25" i="59"/>
  <c r="O25" i="59" s="1"/>
  <c r="L25" i="59"/>
  <c r="M25" i="59" s="1"/>
  <c r="J25" i="59"/>
  <c r="K25" i="59" s="1"/>
  <c r="I25" i="59"/>
  <c r="H19" i="58" s="1"/>
  <c r="H25" i="59"/>
  <c r="G25" i="59"/>
  <c r="F25" i="59"/>
  <c r="E25" i="59"/>
  <c r="D19" i="58" s="1"/>
  <c r="D25" i="59"/>
  <c r="C25" i="59"/>
  <c r="O24" i="59"/>
  <c r="M24" i="59"/>
  <c r="K24" i="59"/>
  <c r="F22" i="60" s="1"/>
  <c r="O22" i="59"/>
  <c r="M22" i="59"/>
  <c r="K22" i="59"/>
  <c r="F20" i="60" s="1"/>
  <c r="O21" i="59"/>
  <c r="M21" i="59"/>
  <c r="K21" i="59"/>
  <c r="F19" i="60" s="1"/>
  <c r="P17" i="59"/>
  <c r="N17" i="59"/>
  <c r="K18" i="58" s="1"/>
  <c r="L17" i="59"/>
  <c r="J18" i="58" s="1"/>
  <c r="J21" i="58" s="1"/>
  <c r="J24" i="58" s="1"/>
  <c r="J17" i="59"/>
  <c r="I18" i="58" s="1"/>
  <c r="I17" i="59"/>
  <c r="H18" i="58" s="1"/>
  <c r="H17" i="59"/>
  <c r="G18" i="58" s="1"/>
  <c r="G17" i="59"/>
  <c r="G33" i="59" s="1"/>
  <c r="G36" i="59" s="1"/>
  <c r="F17" i="59"/>
  <c r="E18" i="58" s="1"/>
  <c r="E17" i="59"/>
  <c r="D18" i="58" s="1"/>
  <c r="D17" i="59"/>
  <c r="C17" i="59"/>
  <c r="P10" i="59"/>
  <c r="N10" i="59"/>
  <c r="N33" i="59" s="1"/>
  <c r="L10" i="59"/>
  <c r="L33" i="59" s="1"/>
  <c r="J10" i="59"/>
  <c r="K10" i="59" s="1"/>
  <c r="I10" i="59"/>
  <c r="H10" i="59"/>
  <c r="G17" i="58" s="1"/>
  <c r="F10" i="59"/>
  <c r="F33" i="59" s="1"/>
  <c r="F36" i="59" s="1"/>
  <c r="E10" i="59"/>
  <c r="E33" i="59" s="1"/>
  <c r="E36" i="59" s="1"/>
  <c r="D10" i="59"/>
  <c r="D33" i="59" s="1"/>
  <c r="D36" i="59" s="1"/>
  <c r="C10" i="59"/>
  <c r="B17" i="58" s="1"/>
  <c r="O9" i="59"/>
  <c r="M9" i="59"/>
  <c r="K9" i="59"/>
  <c r="F9" i="60" s="1"/>
  <c r="A24" i="58"/>
  <c r="A21" i="58"/>
  <c r="J20" i="58"/>
  <c r="G20" i="58"/>
  <c r="F20" i="58"/>
  <c r="E20" i="58"/>
  <c r="L19" i="58"/>
  <c r="K19" i="58"/>
  <c r="J19" i="58"/>
  <c r="G19" i="58"/>
  <c r="F19" i="58"/>
  <c r="E19" i="58"/>
  <c r="C19" i="58"/>
  <c r="B19" i="58"/>
  <c r="A19" i="58"/>
  <c r="L18" i="58"/>
  <c r="C18" i="58"/>
  <c r="B18" i="58"/>
  <c r="A18" i="58"/>
  <c r="L17" i="58"/>
  <c r="L21" i="58" s="1"/>
  <c r="L24" i="58" s="1"/>
  <c r="K17" i="58"/>
  <c r="J17" i="58"/>
  <c r="I17" i="58"/>
  <c r="F17" i="58"/>
  <c r="A17" i="58"/>
  <c r="H16" i="58"/>
  <c r="G16" i="58"/>
  <c r="F16" i="58"/>
  <c r="E16" i="58"/>
  <c r="D16" i="58"/>
  <c r="C16" i="58"/>
  <c r="B16" i="58"/>
  <c r="F15" i="58"/>
  <c r="D15" i="58"/>
  <c r="C15" i="58"/>
  <c r="B15" i="58"/>
  <c r="B14" i="61" l="1"/>
  <c r="B11" i="62"/>
  <c r="I33" i="59"/>
  <c r="I36" i="59" s="1"/>
  <c r="H17" i="58"/>
  <c r="H21" i="58" s="1"/>
  <c r="H24" i="58" s="1"/>
  <c r="K29" i="61"/>
  <c r="F14" i="66"/>
  <c r="F16" i="66" s="1"/>
  <c r="E19" i="66"/>
  <c r="E20" i="66"/>
  <c r="I20" i="58"/>
  <c r="I19" i="58"/>
  <c r="H38" i="61"/>
  <c r="I38" i="61"/>
  <c r="J35" i="61"/>
  <c r="B21" i="58"/>
  <c r="B24" i="58" s="1"/>
  <c r="G21" i="58"/>
  <c r="G24" i="58" s="1"/>
  <c r="L36" i="59"/>
  <c r="M36" i="59" s="1"/>
  <c r="M33" i="59"/>
  <c r="O33" i="59"/>
  <c r="N36" i="59"/>
  <c r="O36" i="59" s="1"/>
  <c r="H33" i="59"/>
  <c r="H36" i="59" s="1"/>
  <c r="F18" i="58"/>
  <c r="F21" i="58" s="1"/>
  <c r="F24" i="58" s="1"/>
  <c r="C17" i="58"/>
  <c r="C21" i="58" s="1"/>
  <c r="C24" i="58" s="1"/>
  <c r="J33" i="59"/>
  <c r="D17" i="58"/>
  <c r="D21" i="58" s="1"/>
  <c r="D24" i="58" s="1"/>
  <c r="E17" i="58"/>
  <c r="E21" i="58" s="1"/>
  <c r="E24" i="58" s="1"/>
  <c r="K20" i="58"/>
  <c r="K21" i="58" s="1"/>
  <c r="K24" i="58" s="1"/>
  <c r="G14" i="66" l="1"/>
  <c r="G16" i="66" s="1"/>
  <c r="F19" i="66"/>
  <c r="F20" i="66"/>
  <c r="I21" i="58"/>
  <c r="I24" i="58" s="1"/>
  <c r="J38" i="61"/>
  <c r="K33" i="59"/>
  <c r="J36" i="59"/>
  <c r="K36" i="59" s="1"/>
  <c r="G8" i="61" l="1"/>
  <c r="G20" i="66"/>
  <c r="G19" i="66"/>
  <c r="H14" i="66"/>
  <c r="H16" i="66" s="1"/>
  <c r="K8" i="61" l="1"/>
  <c r="H20" i="66"/>
  <c r="I14" i="66"/>
  <c r="I16" i="66" s="1"/>
  <c r="H19" i="66"/>
  <c r="I19" i="66" l="1"/>
  <c r="J14" i="66"/>
  <c r="J16" i="66" s="1"/>
  <c r="I20" i="66"/>
  <c r="K14" i="66" l="1"/>
  <c r="K16" i="66" s="1"/>
  <c r="A18" i="51" l="1"/>
  <c r="B18" i="51"/>
  <c r="E18" i="51"/>
  <c r="F18" i="51"/>
  <c r="O19" i="50"/>
  <c r="O20" i="50"/>
  <c r="M19" i="50"/>
  <c r="P29" i="50"/>
  <c r="N29" i="50"/>
  <c r="L29" i="50"/>
  <c r="J29" i="50"/>
  <c r="D29" i="50"/>
  <c r="E29" i="50"/>
  <c r="F29" i="50"/>
  <c r="G29" i="50"/>
  <c r="H29" i="50"/>
  <c r="I29" i="50"/>
  <c r="C29" i="50"/>
  <c r="J40" i="26"/>
  <c r="J37" i="26"/>
  <c r="K10" i="17"/>
  <c r="F34" i="57"/>
  <c r="E34" i="57"/>
  <c r="B34" i="57"/>
  <c r="A34" i="57"/>
  <c r="E33" i="57"/>
  <c r="B33" i="57"/>
  <c r="A33" i="57"/>
  <c r="E32" i="57"/>
  <c r="B32" i="57"/>
  <c r="A32" i="57"/>
  <c r="E31" i="57"/>
  <c r="B31" i="57"/>
  <c r="A31" i="57"/>
  <c r="A30" i="57"/>
  <c r="E27" i="57"/>
  <c r="B27" i="57"/>
  <c r="A27" i="57"/>
  <c r="E26" i="57"/>
  <c r="B26" i="57"/>
  <c r="A26" i="57"/>
  <c r="E25" i="57"/>
  <c r="B25" i="57"/>
  <c r="A25" i="57"/>
  <c r="E24" i="57"/>
  <c r="B24" i="57"/>
  <c r="A24" i="57"/>
  <c r="E23" i="57"/>
  <c r="B23" i="57"/>
  <c r="A23" i="57"/>
  <c r="E22" i="57"/>
  <c r="B22" i="57"/>
  <c r="A22" i="57"/>
  <c r="A21" i="57"/>
  <c r="F19" i="57"/>
  <c r="E19" i="57"/>
  <c r="B19" i="57"/>
  <c r="A19" i="57"/>
  <c r="E18" i="57"/>
  <c r="B18" i="57"/>
  <c r="A18" i="57"/>
  <c r="E17" i="57"/>
  <c r="B17" i="57"/>
  <c r="A17" i="57"/>
  <c r="E16" i="57"/>
  <c r="B16" i="57"/>
  <c r="A16" i="57"/>
  <c r="E15" i="57"/>
  <c r="B15" i="57"/>
  <c r="A15" i="57"/>
  <c r="A14" i="57"/>
  <c r="E12" i="57"/>
  <c r="B12" i="57"/>
  <c r="A12" i="57"/>
  <c r="E10" i="57"/>
  <c r="B10" i="57"/>
  <c r="A10" i="57"/>
  <c r="E9" i="57"/>
  <c r="B9" i="57"/>
  <c r="A9" i="57"/>
  <c r="A8" i="57"/>
  <c r="A7" i="57"/>
  <c r="P42" i="56"/>
  <c r="N42" i="56"/>
  <c r="K23" i="55" s="1"/>
  <c r="L42" i="56"/>
  <c r="M42" i="56" s="1"/>
  <c r="J42" i="56"/>
  <c r="K42" i="56" s="1"/>
  <c r="I42" i="56"/>
  <c r="H42" i="56"/>
  <c r="G42" i="56"/>
  <c r="F23" i="55" s="1"/>
  <c r="F27" i="61" s="1"/>
  <c r="F42" i="56"/>
  <c r="E23" i="55" s="1"/>
  <c r="E27" i="61" s="1"/>
  <c r="E42" i="56"/>
  <c r="D23" i="55" s="1"/>
  <c r="D27" i="61" s="1"/>
  <c r="D42" i="56"/>
  <c r="C23" i="55" s="1"/>
  <c r="C27" i="61" s="1"/>
  <c r="C42" i="56"/>
  <c r="B23" i="55" s="1"/>
  <c r="B27" i="61" s="1"/>
  <c r="O40" i="56"/>
  <c r="K40" i="56"/>
  <c r="F33" i="57" s="1"/>
  <c r="O39" i="56"/>
  <c r="K39" i="56"/>
  <c r="F32" i="57" s="1"/>
  <c r="O38" i="56"/>
  <c r="K38" i="56"/>
  <c r="F31" i="57" s="1"/>
  <c r="G35" i="56"/>
  <c r="E35" i="56"/>
  <c r="D35" i="56"/>
  <c r="C35" i="56"/>
  <c r="P30" i="56"/>
  <c r="L20" i="55" s="1"/>
  <c r="N30" i="56"/>
  <c r="L30" i="56"/>
  <c r="M30" i="56" s="1"/>
  <c r="J30" i="56"/>
  <c r="K30" i="56" s="1"/>
  <c r="I30" i="56"/>
  <c r="H20" i="55" s="1"/>
  <c r="H30" i="56"/>
  <c r="G20" i="55" s="1"/>
  <c r="G30" i="56"/>
  <c r="F30" i="56"/>
  <c r="E20" i="55" s="1"/>
  <c r="E30" i="56"/>
  <c r="D20" i="55" s="1"/>
  <c r="D30" i="56"/>
  <c r="C30" i="56"/>
  <c r="O29" i="56"/>
  <c r="M29" i="56"/>
  <c r="K29" i="56"/>
  <c r="F27" i="57" s="1"/>
  <c r="K28" i="56"/>
  <c r="F26" i="57" s="1"/>
  <c r="O27" i="56"/>
  <c r="M27" i="56"/>
  <c r="K27" i="56"/>
  <c r="F25" i="57" s="1"/>
  <c r="O26" i="56"/>
  <c r="M26" i="56"/>
  <c r="K26" i="56"/>
  <c r="F24" i="57" s="1"/>
  <c r="O25" i="56"/>
  <c r="M25" i="56"/>
  <c r="K25" i="56"/>
  <c r="F23" i="57" s="1"/>
  <c r="O24" i="56"/>
  <c r="M24" i="56"/>
  <c r="K24" i="56"/>
  <c r="F22" i="57" s="1"/>
  <c r="P21" i="56"/>
  <c r="L19" i="55" s="1"/>
  <c r="N21" i="56"/>
  <c r="O21" i="56" s="1"/>
  <c r="L21" i="56"/>
  <c r="J21" i="56"/>
  <c r="I19" i="55" s="1"/>
  <c r="I21" i="56"/>
  <c r="H19" i="55" s="1"/>
  <c r="H21" i="56"/>
  <c r="G19" i="55" s="1"/>
  <c r="G21" i="56"/>
  <c r="F19" i="55" s="1"/>
  <c r="F21" i="56"/>
  <c r="E19" i="55" s="1"/>
  <c r="E21" i="56"/>
  <c r="D19" i="55" s="1"/>
  <c r="D21" i="56"/>
  <c r="C19" i="55" s="1"/>
  <c r="C21" i="56"/>
  <c r="B19" i="55" s="1"/>
  <c r="O19" i="56"/>
  <c r="M19" i="56"/>
  <c r="K19" i="56"/>
  <c r="F18" i="57" s="1"/>
  <c r="O18" i="56"/>
  <c r="M18" i="56"/>
  <c r="K18" i="56"/>
  <c r="F17" i="57" s="1"/>
  <c r="O17" i="56"/>
  <c r="M17" i="56"/>
  <c r="K17" i="56"/>
  <c r="F16" i="57" s="1"/>
  <c r="O16" i="56"/>
  <c r="M16" i="56"/>
  <c r="K16" i="56"/>
  <c r="F15" i="57" s="1"/>
  <c r="P13" i="56"/>
  <c r="N13" i="56"/>
  <c r="L13" i="56"/>
  <c r="L32" i="56" s="1"/>
  <c r="H32" i="56"/>
  <c r="H45" i="56" s="1"/>
  <c r="F32" i="56"/>
  <c r="E32" i="56"/>
  <c r="E45" i="56" s="1"/>
  <c r="O12" i="56"/>
  <c r="M12" i="56"/>
  <c r="K12" i="56"/>
  <c r="F12" i="57" s="1"/>
  <c r="O10" i="56"/>
  <c r="M10" i="56"/>
  <c r="K10" i="56"/>
  <c r="F10" i="57" s="1"/>
  <c r="O9" i="56"/>
  <c r="M9" i="56"/>
  <c r="K9" i="56"/>
  <c r="F9" i="57" s="1"/>
  <c r="A26" i="55"/>
  <c r="L23" i="55"/>
  <c r="H23" i="55"/>
  <c r="G23" i="55"/>
  <c r="A23" i="55"/>
  <c r="A21" i="55"/>
  <c r="K20" i="55"/>
  <c r="J20" i="55"/>
  <c r="F20" i="55"/>
  <c r="C20" i="55"/>
  <c r="B20" i="55"/>
  <c r="A20" i="55"/>
  <c r="A19" i="55"/>
  <c r="K18" i="55"/>
  <c r="J18" i="55"/>
  <c r="C18" i="55"/>
  <c r="A18" i="55"/>
  <c r="H17" i="55"/>
  <c r="G17" i="55"/>
  <c r="F17" i="55"/>
  <c r="E17" i="55"/>
  <c r="D17" i="55"/>
  <c r="C17" i="55"/>
  <c r="B17" i="55"/>
  <c r="F16" i="55"/>
  <c r="D16" i="55"/>
  <c r="C16" i="55"/>
  <c r="B16" i="55"/>
  <c r="C21" i="55" l="1"/>
  <c r="C10" i="61" s="1"/>
  <c r="G32" i="56"/>
  <c r="G45" i="56" s="1"/>
  <c r="P32" i="56"/>
  <c r="P45" i="56" s="1"/>
  <c r="M21" i="56"/>
  <c r="C32" i="56"/>
  <c r="D32" i="56"/>
  <c r="I32" i="56"/>
  <c r="I45" i="56" s="1"/>
  <c r="H18" i="55"/>
  <c r="F18" i="55"/>
  <c r="E18" i="55"/>
  <c r="E21" i="55" s="1"/>
  <c r="E10" i="61" s="1"/>
  <c r="D18" i="55"/>
  <c r="D21" i="55" s="1"/>
  <c r="D10" i="61" s="1"/>
  <c r="H21" i="55"/>
  <c r="H26" i="55" s="1"/>
  <c r="G18" i="55"/>
  <c r="G21" i="55" s="1"/>
  <c r="G26" i="55" s="1"/>
  <c r="L18" i="55"/>
  <c r="L21" i="55" s="1"/>
  <c r="L26" i="55" s="1"/>
  <c r="C45" i="56"/>
  <c r="O42" i="56"/>
  <c r="K19" i="55"/>
  <c r="K21" i="55" s="1"/>
  <c r="K26" i="55" s="1"/>
  <c r="B18" i="55"/>
  <c r="B21" i="55" s="1"/>
  <c r="B10" i="61" s="1"/>
  <c r="O13" i="56"/>
  <c r="F21" i="55"/>
  <c r="F10" i="61" s="1"/>
  <c r="O30" i="56"/>
  <c r="K29" i="50"/>
  <c r="F45" i="56"/>
  <c r="C26" i="55"/>
  <c r="D45" i="56"/>
  <c r="I23" i="55"/>
  <c r="G27" i="61" s="1"/>
  <c r="K27" i="61" s="1"/>
  <c r="I20" i="55"/>
  <c r="J32" i="56"/>
  <c r="J45" i="56" s="1"/>
  <c r="K45" i="56" s="1"/>
  <c r="I18" i="55"/>
  <c r="L45" i="56"/>
  <c r="M45" i="56" s="1"/>
  <c r="M32" i="56"/>
  <c r="M13" i="56"/>
  <c r="N32" i="56"/>
  <c r="K21" i="56"/>
  <c r="J19" i="55"/>
  <c r="J21" i="55" s="1"/>
  <c r="J26" i="55" s="1"/>
  <c r="J23" i="55"/>
  <c r="K13" i="56"/>
  <c r="E26" i="55" l="1"/>
  <c r="B26" i="55"/>
  <c r="D26" i="55"/>
  <c r="F26" i="55"/>
  <c r="I21" i="55"/>
  <c r="K32" i="56"/>
  <c r="N45" i="56"/>
  <c r="O45" i="56" s="1"/>
  <c r="O32" i="56"/>
  <c r="I26" i="55" l="1"/>
  <c r="G10" i="61"/>
  <c r="K10" i="61" s="1"/>
  <c r="K32" i="41"/>
  <c r="E66" i="54"/>
  <c r="B66" i="54"/>
  <c r="A66" i="54"/>
  <c r="E65" i="54"/>
  <c r="B65" i="54"/>
  <c r="A65" i="54"/>
  <c r="E64" i="54"/>
  <c r="B64" i="54"/>
  <c r="A64" i="54"/>
  <c r="E63" i="54"/>
  <c r="B63" i="54"/>
  <c r="A63" i="54"/>
  <c r="E62" i="54"/>
  <c r="B62" i="54"/>
  <c r="A62" i="54"/>
  <c r="A61" i="54"/>
  <c r="E58" i="54"/>
  <c r="B58" i="54"/>
  <c r="A58" i="54"/>
  <c r="F57" i="54"/>
  <c r="E56" i="54"/>
  <c r="A56" i="54"/>
  <c r="E55" i="54"/>
  <c r="B55" i="54"/>
  <c r="A55" i="54"/>
  <c r="E54" i="54"/>
  <c r="B54" i="54"/>
  <c r="A54" i="54"/>
  <c r="E51" i="54"/>
  <c r="B51" i="54"/>
  <c r="A51" i="54"/>
  <c r="E50" i="54"/>
  <c r="B50" i="54"/>
  <c r="A50" i="54"/>
  <c r="E49" i="54"/>
  <c r="B49" i="54"/>
  <c r="A49" i="54"/>
  <c r="E48" i="54"/>
  <c r="B48" i="54"/>
  <c r="A48" i="54"/>
  <c r="E47" i="54"/>
  <c r="B47" i="54"/>
  <c r="A47" i="54"/>
  <c r="E46" i="54"/>
  <c r="B46" i="54"/>
  <c r="A46" i="54"/>
  <c r="E45" i="54"/>
  <c r="B45" i="54"/>
  <c r="A45" i="54"/>
  <c r="E44" i="54"/>
  <c r="B44" i="54"/>
  <c r="A44" i="54"/>
  <c r="E43" i="54"/>
  <c r="B43" i="54"/>
  <c r="A43" i="54"/>
  <c r="E42" i="54"/>
  <c r="B42" i="54"/>
  <c r="A42" i="54"/>
  <c r="A41" i="54"/>
  <c r="E39" i="54"/>
  <c r="B39" i="54"/>
  <c r="A39" i="54"/>
  <c r="E38" i="54"/>
  <c r="B38" i="54"/>
  <c r="A38" i="54"/>
  <c r="E37" i="54"/>
  <c r="B37" i="54"/>
  <c r="A37" i="54"/>
  <c r="E36" i="54"/>
  <c r="B36" i="54"/>
  <c r="A36" i="54"/>
  <c r="E35" i="54"/>
  <c r="B35" i="54"/>
  <c r="A35" i="54"/>
  <c r="E34" i="54"/>
  <c r="B34" i="54"/>
  <c r="A34" i="54"/>
  <c r="E33" i="54"/>
  <c r="B33" i="54"/>
  <c r="A33" i="54"/>
  <c r="E32" i="54"/>
  <c r="B32" i="54"/>
  <c r="A32" i="54"/>
  <c r="E31" i="54"/>
  <c r="B31" i="54"/>
  <c r="A31" i="54"/>
  <c r="E30" i="54"/>
  <c r="B30" i="54"/>
  <c r="A30" i="54"/>
  <c r="E29" i="54"/>
  <c r="B29" i="54"/>
  <c r="A29" i="54"/>
  <c r="A28" i="54"/>
  <c r="E26" i="54"/>
  <c r="B26" i="54"/>
  <c r="A26" i="54"/>
  <c r="E25" i="54"/>
  <c r="B25" i="54"/>
  <c r="A25" i="54"/>
  <c r="E24" i="54"/>
  <c r="B24" i="54"/>
  <c r="A24" i="54"/>
  <c r="E23" i="54"/>
  <c r="B23" i="54"/>
  <c r="A23" i="54"/>
  <c r="E22" i="54"/>
  <c r="B22" i="54"/>
  <c r="A22" i="54"/>
  <c r="E21" i="54"/>
  <c r="B21" i="54"/>
  <c r="A21" i="54"/>
  <c r="E20" i="54"/>
  <c r="B20" i="54"/>
  <c r="A20" i="54"/>
  <c r="F19" i="54"/>
  <c r="E19" i="54"/>
  <c r="B19" i="54"/>
  <c r="A19" i="54"/>
  <c r="E18" i="54"/>
  <c r="B18" i="54"/>
  <c r="A18" i="54"/>
  <c r="E17" i="54"/>
  <c r="B17" i="54"/>
  <c r="A17" i="54"/>
  <c r="E16" i="54"/>
  <c r="B16" i="54"/>
  <c r="A16" i="54"/>
  <c r="E15" i="54"/>
  <c r="B15" i="54"/>
  <c r="A15" i="54"/>
  <c r="E14" i="54"/>
  <c r="B14" i="54"/>
  <c r="A14" i="54"/>
  <c r="E12" i="54"/>
  <c r="B12" i="54"/>
  <c r="A12" i="54"/>
  <c r="E11" i="54"/>
  <c r="B11" i="54"/>
  <c r="A11" i="54"/>
  <c r="E10" i="54"/>
  <c r="B10" i="54"/>
  <c r="A10" i="54"/>
  <c r="E9" i="54"/>
  <c r="B9" i="54"/>
  <c r="A9" i="54"/>
  <c r="A8" i="54"/>
  <c r="A7" i="54"/>
  <c r="P78" i="53"/>
  <c r="L23" i="52" s="1"/>
  <c r="N78" i="53"/>
  <c r="O78" i="53" s="1"/>
  <c r="L78" i="53"/>
  <c r="M78" i="53" s="1"/>
  <c r="J78" i="53"/>
  <c r="K78" i="53" s="1"/>
  <c r="I78" i="53"/>
  <c r="H23" i="52" s="1"/>
  <c r="H78" i="53"/>
  <c r="F78" i="53"/>
  <c r="E78" i="53"/>
  <c r="D78" i="53"/>
  <c r="C78" i="53"/>
  <c r="O77" i="53"/>
  <c r="M77" i="53"/>
  <c r="K77" i="53"/>
  <c r="F66" i="54" s="1"/>
  <c r="O76" i="53"/>
  <c r="M76" i="53"/>
  <c r="K76" i="53"/>
  <c r="F65" i="54" s="1"/>
  <c r="O75" i="53"/>
  <c r="M75" i="53"/>
  <c r="K75" i="53"/>
  <c r="F64" i="54" s="1"/>
  <c r="O74" i="53"/>
  <c r="M74" i="53"/>
  <c r="K74" i="53"/>
  <c r="F63" i="54" s="1"/>
  <c r="O73" i="53"/>
  <c r="M73" i="53"/>
  <c r="K73" i="53"/>
  <c r="F62" i="54" s="1"/>
  <c r="P67" i="53"/>
  <c r="N67" i="53"/>
  <c r="O67" i="53" s="1"/>
  <c r="L67" i="53"/>
  <c r="J20" i="52" s="1"/>
  <c r="J67" i="53"/>
  <c r="I20" i="52" s="1"/>
  <c r="I67" i="53"/>
  <c r="H67" i="53"/>
  <c r="F67" i="53"/>
  <c r="E67" i="53"/>
  <c r="D67" i="53"/>
  <c r="C67" i="53"/>
  <c r="B20" i="52" s="1"/>
  <c r="O66" i="53"/>
  <c r="M66" i="53"/>
  <c r="K66" i="53"/>
  <c r="F58" i="54" s="1"/>
  <c r="O64" i="53"/>
  <c r="K64" i="53"/>
  <c r="F56" i="54" s="1"/>
  <c r="O63" i="53"/>
  <c r="M63" i="53"/>
  <c r="K63" i="53"/>
  <c r="F55" i="54" s="1"/>
  <c r="O62" i="53"/>
  <c r="M62" i="53"/>
  <c r="K62" i="53"/>
  <c r="F54" i="54" s="1"/>
  <c r="P59" i="53"/>
  <c r="N59" i="53"/>
  <c r="O59" i="53" s="1"/>
  <c r="L59" i="53"/>
  <c r="M59" i="53" s="1"/>
  <c r="J59" i="53"/>
  <c r="K59" i="53" s="1"/>
  <c r="I59" i="53"/>
  <c r="H59" i="53"/>
  <c r="F59" i="53"/>
  <c r="E59" i="53"/>
  <c r="D59" i="53"/>
  <c r="C59" i="53"/>
  <c r="B19" i="52" s="1"/>
  <c r="O58" i="53"/>
  <c r="M58" i="53"/>
  <c r="K58" i="53"/>
  <c r="F51" i="54" s="1"/>
  <c r="O57" i="53"/>
  <c r="M57" i="53"/>
  <c r="K57" i="53"/>
  <c r="F50" i="54" s="1"/>
  <c r="O56" i="53"/>
  <c r="M56" i="53"/>
  <c r="K56" i="53"/>
  <c r="F49" i="54" s="1"/>
  <c r="O55" i="53"/>
  <c r="M55" i="53"/>
  <c r="K55" i="53"/>
  <c r="F48" i="54" s="1"/>
  <c r="O54" i="53"/>
  <c r="M54" i="53"/>
  <c r="K54" i="53"/>
  <c r="F47" i="54" s="1"/>
  <c r="O53" i="53"/>
  <c r="M53" i="53"/>
  <c r="K53" i="53"/>
  <c r="F46" i="54" s="1"/>
  <c r="O52" i="53"/>
  <c r="M52" i="53"/>
  <c r="K52" i="53"/>
  <c r="F45" i="54" s="1"/>
  <c r="O51" i="53"/>
  <c r="M51" i="53"/>
  <c r="K51" i="53"/>
  <c r="F44" i="54" s="1"/>
  <c r="O50" i="53"/>
  <c r="M50" i="53"/>
  <c r="K50" i="53"/>
  <c r="F43" i="54" s="1"/>
  <c r="O49" i="53"/>
  <c r="M49" i="53"/>
  <c r="K49" i="53"/>
  <c r="F42" i="54" s="1"/>
  <c r="G46" i="53"/>
  <c r="E46" i="53"/>
  <c r="D46" i="53"/>
  <c r="C46" i="53"/>
  <c r="P41" i="53"/>
  <c r="L18" i="52" s="1"/>
  <c r="O41" i="53"/>
  <c r="N41" i="53"/>
  <c r="K18" i="52" s="1"/>
  <c r="L41" i="53"/>
  <c r="J41" i="53"/>
  <c r="K41" i="53" s="1"/>
  <c r="I41" i="53"/>
  <c r="H41" i="53"/>
  <c r="G41" i="53"/>
  <c r="M41" i="53" s="1"/>
  <c r="F41" i="53"/>
  <c r="E41" i="53"/>
  <c r="D41" i="53"/>
  <c r="C41" i="53"/>
  <c r="B18" i="52" s="1"/>
  <c r="O40" i="53"/>
  <c r="M40" i="53"/>
  <c r="K40" i="53"/>
  <c r="F39" i="54" s="1"/>
  <c r="O39" i="53"/>
  <c r="M39" i="53"/>
  <c r="K39" i="53"/>
  <c r="F38" i="54" s="1"/>
  <c r="O38" i="53"/>
  <c r="M38" i="53"/>
  <c r="K38" i="53"/>
  <c r="F37" i="54" s="1"/>
  <c r="O37" i="53"/>
  <c r="M37" i="53"/>
  <c r="K37" i="53"/>
  <c r="F36" i="54" s="1"/>
  <c r="O36" i="53"/>
  <c r="M36" i="53"/>
  <c r="K36" i="53"/>
  <c r="F35" i="54" s="1"/>
  <c r="O35" i="53"/>
  <c r="M35" i="53"/>
  <c r="K35" i="53"/>
  <c r="F34" i="54" s="1"/>
  <c r="O34" i="53"/>
  <c r="M34" i="53"/>
  <c r="K34" i="53"/>
  <c r="F33" i="54" s="1"/>
  <c r="O33" i="53"/>
  <c r="M33" i="53"/>
  <c r="K33" i="53"/>
  <c r="F32" i="54" s="1"/>
  <c r="O32" i="53"/>
  <c r="M32" i="53"/>
  <c r="K32" i="53"/>
  <c r="F31" i="54" s="1"/>
  <c r="O31" i="53"/>
  <c r="M31" i="53"/>
  <c r="K31" i="53"/>
  <c r="F30" i="54" s="1"/>
  <c r="O30" i="53"/>
  <c r="M30" i="53"/>
  <c r="K30" i="53"/>
  <c r="F29" i="54" s="1"/>
  <c r="P27" i="53"/>
  <c r="L17" i="52" s="1"/>
  <c r="N27" i="53"/>
  <c r="L27" i="53"/>
  <c r="I69" i="53"/>
  <c r="I81" i="53" s="1"/>
  <c r="H69" i="53"/>
  <c r="H81" i="53" s="1"/>
  <c r="F17" i="52"/>
  <c r="F69" i="53"/>
  <c r="F81" i="53" s="1"/>
  <c r="E69" i="53"/>
  <c r="E81" i="53" s="1"/>
  <c r="C17" i="52"/>
  <c r="O26" i="53"/>
  <c r="M26" i="53"/>
  <c r="K26" i="53"/>
  <c r="F26" i="54" s="1"/>
  <c r="O25" i="53"/>
  <c r="M25" i="53"/>
  <c r="K25" i="53"/>
  <c r="F25" i="54" s="1"/>
  <c r="O24" i="53"/>
  <c r="M24" i="53"/>
  <c r="K24" i="53"/>
  <c r="F24" i="54" s="1"/>
  <c r="O23" i="53"/>
  <c r="M23" i="53"/>
  <c r="K23" i="53"/>
  <c r="F23" i="54" s="1"/>
  <c r="O22" i="53"/>
  <c r="M22" i="53"/>
  <c r="K22" i="53"/>
  <c r="F22" i="54" s="1"/>
  <c r="O21" i="53"/>
  <c r="M21" i="53"/>
  <c r="K21" i="53"/>
  <c r="F21" i="54" s="1"/>
  <c r="O20" i="53"/>
  <c r="M20" i="53"/>
  <c r="K20" i="53"/>
  <c r="F20" i="54" s="1"/>
  <c r="O18" i="53"/>
  <c r="M18" i="53"/>
  <c r="K18" i="53"/>
  <c r="F18" i="54" s="1"/>
  <c r="O17" i="53"/>
  <c r="M17" i="53"/>
  <c r="K17" i="53"/>
  <c r="F17" i="54" s="1"/>
  <c r="O16" i="53"/>
  <c r="M16" i="53"/>
  <c r="K16" i="53"/>
  <c r="F16" i="54" s="1"/>
  <c r="O15" i="53"/>
  <c r="M15" i="53"/>
  <c r="K15" i="53"/>
  <c r="F15" i="54" s="1"/>
  <c r="O14" i="53"/>
  <c r="M14" i="53"/>
  <c r="K14" i="53"/>
  <c r="F14" i="54" s="1"/>
  <c r="O12" i="53"/>
  <c r="M12" i="53"/>
  <c r="K12" i="53"/>
  <c r="F12" i="54" s="1"/>
  <c r="O11" i="53"/>
  <c r="M11" i="53"/>
  <c r="K11" i="53"/>
  <c r="F11" i="54" s="1"/>
  <c r="O10" i="53"/>
  <c r="M10" i="53"/>
  <c r="K10" i="53"/>
  <c r="F10" i="54" s="1"/>
  <c r="O9" i="53"/>
  <c r="M9" i="53"/>
  <c r="K9" i="53"/>
  <c r="F9" i="54" s="1"/>
  <c r="A26" i="52"/>
  <c r="J23" i="52"/>
  <c r="G23" i="52"/>
  <c r="F23" i="52"/>
  <c r="F31" i="61" s="1"/>
  <c r="E23" i="52"/>
  <c r="E31" i="61" s="1"/>
  <c r="D23" i="52"/>
  <c r="D31" i="61" s="1"/>
  <c r="C23" i="52"/>
  <c r="C31" i="61" s="1"/>
  <c r="B23" i="52"/>
  <c r="B31" i="61" s="1"/>
  <c r="A23" i="52"/>
  <c r="A21" i="52"/>
  <c r="L20" i="52"/>
  <c r="K20" i="52"/>
  <c r="H20" i="52"/>
  <c r="G20" i="52"/>
  <c r="F20" i="52"/>
  <c r="E20" i="52"/>
  <c r="D20" i="52"/>
  <c r="C20" i="52"/>
  <c r="A20" i="52"/>
  <c r="L19" i="52"/>
  <c r="K19" i="52"/>
  <c r="J19" i="52"/>
  <c r="H19" i="52"/>
  <c r="G19" i="52"/>
  <c r="F19" i="52"/>
  <c r="E19" i="52"/>
  <c r="D19" i="52"/>
  <c r="C19" i="52"/>
  <c r="A19" i="52"/>
  <c r="J18" i="52"/>
  <c r="H18" i="52"/>
  <c r="G18" i="52"/>
  <c r="F18" i="52"/>
  <c r="E18" i="52"/>
  <c r="D18" i="52"/>
  <c r="C18" i="52"/>
  <c r="A18" i="52"/>
  <c r="K17" i="52"/>
  <c r="K21" i="52" s="1"/>
  <c r="A17" i="52"/>
  <c r="H16" i="52"/>
  <c r="G16" i="52"/>
  <c r="F16" i="52"/>
  <c r="E16" i="52"/>
  <c r="D16" i="52"/>
  <c r="C16" i="52"/>
  <c r="B16" i="52"/>
  <c r="F15" i="52"/>
  <c r="D15" i="52"/>
  <c r="C15" i="52"/>
  <c r="B15" i="52"/>
  <c r="G17" i="52" l="1"/>
  <c r="G21" i="52" s="1"/>
  <c r="G26" i="52" s="1"/>
  <c r="M27" i="53"/>
  <c r="O27" i="53"/>
  <c r="D17" i="52"/>
  <c r="C69" i="53"/>
  <c r="C81" i="53" s="1"/>
  <c r="E17" i="52"/>
  <c r="D69" i="53"/>
  <c r="D81" i="53" s="1"/>
  <c r="F21" i="52"/>
  <c r="D21" i="52"/>
  <c r="J17" i="52"/>
  <c r="J21" i="52" s="1"/>
  <c r="J26" i="52" s="1"/>
  <c r="C21" i="52"/>
  <c r="G69" i="53"/>
  <c r="G81" i="53" s="1"/>
  <c r="L21" i="52"/>
  <c r="L26" i="52" s="1"/>
  <c r="L69" i="53"/>
  <c r="L81" i="53" s="1"/>
  <c r="N69" i="53"/>
  <c r="N81" i="53" s="1"/>
  <c r="B17" i="52"/>
  <c r="I19" i="52"/>
  <c r="J69" i="53"/>
  <c r="I18" i="52"/>
  <c r="I23" i="52"/>
  <c r="G31" i="61" s="1"/>
  <c r="K31" i="61" s="1"/>
  <c r="M67" i="53"/>
  <c r="K67" i="53"/>
  <c r="P69" i="53"/>
  <c r="P81" i="53" s="1"/>
  <c r="K23" i="52"/>
  <c r="K26" i="52" s="1"/>
  <c r="H17" i="52"/>
  <c r="H21" i="52" s="1"/>
  <c r="H26" i="52" s="1"/>
  <c r="I17" i="52"/>
  <c r="K27" i="53"/>
  <c r="M81" i="53" l="1"/>
  <c r="O69" i="53"/>
  <c r="O81" i="53"/>
  <c r="D26" i="52"/>
  <c r="D16" i="61"/>
  <c r="F26" i="52"/>
  <c r="F16" i="61"/>
  <c r="E21" i="52"/>
  <c r="B21" i="52"/>
  <c r="K69" i="53"/>
  <c r="M69" i="53"/>
  <c r="C16" i="61"/>
  <c r="C26" i="52"/>
  <c r="J81" i="53"/>
  <c r="K81" i="53" s="1"/>
  <c r="I21" i="52"/>
  <c r="B26" i="52" l="1"/>
  <c r="B16" i="61"/>
  <c r="E26" i="52"/>
  <c r="E16" i="61"/>
  <c r="I26" i="52"/>
  <c r="G16" i="61"/>
  <c r="E62" i="51"/>
  <c r="B62" i="51"/>
  <c r="A62" i="51"/>
  <c r="E61" i="51"/>
  <c r="B61" i="51"/>
  <c r="A61" i="51"/>
  <c r="F60" i="51"/>
  <c r="E60" i="51"/>
  <c r="B60" i="51"/>
  <c r="A60" i="51"/>
  <c r="E59" i="51"/>
  <c r="B59" i="51"/>
  <c r="A59" i="51"/>
  <c r="E58" i="51"/>
  <c r="B58" i="51"/>
  <c r="A58" i="51"/>
  <c r="A57" i="51"/>
  <c r="F55" i="51"/>
  <c r="E55" i="51"/>
  <c r="B55" i="51"/>
  <c r="A55" i="51"/>
  <c r="E52" i="51"/>
  <c r="B52" i="51"/>
  <c r="A52" i="51"/>
  <c r="E51" i="51"/>
  <c r="B51" i="51"/>
  <c r="A51" i="51"/>
  <c r="E50" i="51"/>
  <c r="B50" i="51"/>
  <c r="A50" i="51"/>
  <c r="E49" i="51"/>
  <c r="B49" i="51"/>
  <c r="A49" i="51"/>
  <c r="E48" i="51"/>
  <c r="B48" i="51"/>
  <c r="A48" i="51"/>
  <c r="E47" i="51"/>
  <c r="B47" i="51"/>
  <c r="A47" i="51"/>
  <c r="E46" i="51"/>
  <c r="B46" i="51"/>
  <c r="A46" i="51"/>
  <c r="E45" i="51"/>
  <c r="B45" i="51"/>
  <c r="A45" i="51"/>
  <c r="E44" i="51"/>
  <c r="B44" i="51"/>
  <c r="A44" i="51"/>
  <c r="E43" i="51"/>
  <c r="B43" i="51"/>
  <c r="A43" i="51"/>
  <c r="E42" i="51"/>
  <c r="B42" i="51"/>
  <c r="A42" i="51"/>
  <c r="E41" i="51"/>
  <c r="B41" i="51"/>
  <c r="A41" i="51"/>
  <c r="E40" i="51"/>
  <c r="B40" i="51"/>
  <c r="A40" i="51"/>
  <c r="A39" i="51"/>
  <c r="E37" i="51"/>
  <c r="B37" i="51"/>
  <c r="A37" i="51"/>
  <c r="E36" i="51"/>
  <c r="B36" i="51"/>
  <c r="A36" i="51"/>
  <c r="E35" i="51"/>
  <c r="B35" i="51"/>
  <c r="A35" i="51"/>
  <c r="E34" i="51"/>
  <c r="B34" i="51"/>
  <c r="A34" i="51"/>
  <c r="E33" i="51"/>
  <c r="B33" i="51"/>
  <c r="A33" i="51"/>
  <c r="E32" i="51"/>
  <c r="B32" i="51"/>
  <c r="A32" i="51"/>
  <c r="E31" i="51"/>
  <c r="B31" i="51"/>
  <c r="A31" i="51"/>
  <c r="E30" i="51"/>
  <c r="B30" i="51"/>
  <c r="A30" i="51"/>
  <c r="E29" i="51"/>
  <c r="B29" i="51"/>
  <c r="A29" i="51"/>
  <c r="E28" i="51"/>
  <c r="B28" i="51"/>
  <c r="A28" i="51"/>
  <c r="A27" i="51"/>
  <c r="E25" i="51"/>
  <c r="B25" i="51"/>
  <c r="A25" i="51"/>
  <c r="E24" i="51"/>
  <c r="B24" i="51"/>
  <c r="A24" i="51"/>
  <c r="E23" i="51"/>
  <c r="B23" i="51"/>
  <c r="A23" i="51"/>
  <c r="E22" i="51"/>
  <c r="B22" i="51"/>
  <c r="A22" i="51"/>
  <c r="E21" i="51"/>
  <c r="B21" i="51"/>
  <c r="A21" i="51"/>
  <c r="E20" i="51"/>
  <c r="B20" i="51"/>
  <c r="A20" i="51"/>
  <c r="E19" i="51"/>
  <c r="B19" i="51"/>
  <c r="A19" i="51"/>
  <c r="A17" i="51"/>
  <c r="E15" i="51"/>
  <c r="B15" i="51"/>
  <c r="A15" i="51"/>
  <c r="E14" i="51"/>
  <c r="B14" i="51"/>
  <c r="A14" i="51"/>
  <c r="E13" i="51"/>
  <c r="B13" i="51"/>
  <c r="A13" i="51"/>
  <c r="F12" i="51"/>
  <c r="E12" i="51"/>
  <c r="B12" i="51"/>
  <c r="A12" i="51"/>
  <c r="E11" i="51"/>
  <c r="B11" i="51"/>
  <c r="A11" i="51"/>
  <c r="E10" i="51"/>
  <c r="B10" i="51"/>
  <c r="A10" i="51"/>
  <c r="E9" i="51"/>
  <c r="B9" i="51"/>
  <c r="A9" i="51"/>
  <c r="A8" i="51"/>
  <c r="A7" i="51"/>
  <c r="P79" i="50"/>
  <c r="N79" i="50"/>
  <c r="K24" i="49" s="1"/>
  <c r="L79" i="50"/>
  <c r="J79" i="50"/>
  <c r="I79" i="50"/>
  <c r="H24" i="49" s="1"/>
  <c r="H79" i="50"/>
  <c r="G24" i="49" s="1"/>
  <c r="G79" i="50"/>
  <c r="F79" i="50"/>
  <c r="E24" i="49" s="1"/>
  <c r="E30" i="61" s="1"/>
  <c r="E79" i="50"/>
  <c r="D24" i="49" s="1"/>
  <c r="D30" i="61" s="1"/>
  <c r="D79" i="50"/>
  <c r="C24" i="49" s="1"/>
  <c r="C30" i="61" s="1"/>
  <c r="C79" i="50"/>
  <c r="B24" i="49" s="1"/>
  <c r="B30" i="61" s="1"/>
  <c r="O78" i="50"/>
  <c r="M78" i="50"/>
  <c r="K78" i="50"/>
  <c r="F62" i="51" s="1"/>
  <c r="O77" i="50"/>
  <c r="M77" i="50"/>
  <c r="K77" i="50"/>
  <c r="F61" i="51" s="1"/>
  <c r="O75" i="50"/>
  <c r="M75" i="50"/>
  <c r="K75" i="50"/>
  <c r="F59" i="51" s="1"/>
  <c r="O74" i="50"/>
  <c r="M74" i="50"/>
  <c r="K74" i="50"/>
  <c r="F58" i="51" s="1"/>
  <c r="P65" i="50"/>
  <c r="L21" i="49" s="1"/>
  <c r="N65" i="50"/>
  <c r="K21" i="49" s="1"/>
  <c r="L65" i="50"/>
  <c r="J21" i="49" s="1"/>
  <c r="K65" i="50"/>
  <c r="J65" i="50"/>
  <c r="I65" i="50"/>
  <c r="H21" i="49" s="1"/>
  <c r="H65" i="50"/>
  <c r="F65" i="50"/>
  <c r="E21" i="49" s="1"/>
  <c r="E19" i="62" s="1"/>
  <c r="E65" i="50"/>
  <c r="D21" i="49" s="1"/>
  <c r="D19" i="62" s="1"/>
  <c r="D65" i="50"/>
  <c r="C65" i="50"/>
  <c r="P61" i="50"/>
  <c r="N61" i="50"/>
  <c r="K20" i="49" s="1"/>
  <c r="L61" i="50"/>
  <c r="J20" i="49" s="1"/>
  <c r="J61" i="50"/>
  <c r="I20" i="49" s="1"/>
  <c r="G18" i="62" s="1"/>
  <c r="I61" i="50"/>
  <c r="H20" i="49" s="1"/>
  <c r="H61" i="50"/>
  <c r="G20" i="49" s="1"/>
  <c r="G61" i="50"/>
  <c r="F20" i="49" s="1"/>
  <c r="F18" i="62" s="1"/>
  <c r="F61" i="50"/>
  <c r="E20" i="49" s="1"/>
  <c r="E18" i="62" s="1"/>
  <c r="E61" i="50"/>
  <c r="D20" i="49" s="1"/>
  <c r="D18" i="62" s="1"/>
  <c r="D61" i="50"/>
  <c r="C61" i="50"/>
  <c r="B20" i="49" s="1"/>
  <c r="B18" i="62" s="1"/>
  <c r="O60" i="50"/>
  <c r="M60" i="50"/>
  <c r="K60" i="50"/>
  <c r="F52" i="51" s="1"/>
  <c r="O59" i="50"/>
  <c r="M59" i="50"/>
  <c r="K59" i="50"/>
  <c r="F51" i="51" s="1"/>
  <c r="O58" i="50"/>
  <c r="M58" i="50"/>
  <c r="K58" i="50"/>
  <c r="F50" i="51" s="1"/>
  <c r="O57" i="50"/>
  <c r="K57" i="50"/>
  <c r="F49" i="51" s="1"/>
  <c r="O56" i="50"/>
  <c r="M56" i="50"/>
  <c r="K56" i="50"/>
  <c r="F48" i="51" s="1"/>
  <c r="O55" i="50"/>
  <c r="M55" i="50"/>
  <c r="K55" i="50"/>
  <c r="F47" i="51" s="1"/>
  <c r="O54" i="50"/>
  <c r="M54" i="50"/>
  <c r="K54" i="50"/>
  <c r="F46" i="51" s="1"/>
  <c r="O53" i="50"/>
  <c r="M53" i="50"/>
  <c r="K53" i="50"/>
  <c r="F45" i="51" s="1"/>
  <c r="O52" i="50"/>
  <c r="M52" i="50"/>
  <c r="K52" i="50"/>
  <c r="F44" i="51" s="1"/>
  <c r="O51" i="50"/>
  <c r="M51" i="50"/>
  <c r="K51" i="50"/>
  <c r="F43" i="51" s="1"/>
  <c r="O50" i="50"/>
  <c r="M50" i="50"/>
  <c r="K50" i="50"/>
  <c r="F42" i="51" s="1"/>
  <c r="O49" i="50"/>
  <c r="M49" i="50"/>
  <c r="K49" i="50"/>
  <c r="F41" i="51" s="1"/>
  <c r="O48" i="50"/>
  <c r="M48" i="50"/>
  <c r="K48" i="50"/>
  <c r="F40" i="51" s="1"/>
  <c r="J36" i="50"/>
  <c r="J45" i="50" s="1"/>
  <c r="I19" i="49" s="1"/>
  <c r="G17" i="62" s="1"/>
  <c r="G36" i="50"/>
  <c r="G45" i="50" s="1"/>
  <c r="E36" i="50"/>
  <c r="E45" i="50" s="1"/>
  <c r="D19" i="49" s="1"/>
  <c r="D17" i="62" s="1"/>
  <c r="D36" i="50"/>
  <c r="C36" i="50"/>
  <c r="C45" i="50" s="1"/>
  <c r="B19" i="49" s="1"/>
  <c r="B17" i="62" s="1"/>
  <c r="P45" i="50"/>
  <c r="L19" i="49" s="1"/>
  <c r="N45" i="50"/>
  <c r="K19" i="49" s="1"/>
  <c r="L45" i="50"/>
  <c r="J19" i="49" s="1"/>
  <c r="I45" i="50"/>
  <c r="H19" i="49" s="1"/>
  <c r="H45" i="50"/>
  <c r="G19" i="49" s="1"/>
  <c r="F45" i="50"/>
  <c r="E19" i="49" s="1"/>
  <c r="E17" i="62" s="1"/>
  <c r="D45" i="50"/>
  <c r="C19" i="49" s="1"/>
  <c r="C17" i="62" s="1"/>
  <c r="O44" i="50"/>
  <c r="M44" i="50"/>
  <c r="K44" i="50"/>
  <c r="F37" i="51" s="1"/>
  <c r="O43" i="50"/>
  <c r="M43" i="50"/>
  <c r="K43" i="50"/>
  <c r="F36" i="51" s="1"/>
  <c r="O42" i="50"/>
  <c r="M42" i="50"/>
  <c r="K42" i="50"/>
  <c r="F35" i="51" s="1"/>
  <c r="O41" i="50"/>
  <c r="M41" i="50"/>
  <c r="K41" i="50"/>
  <c r="F34" i="51" s="1"/>
  <c r="O40" i="50"/>
  <c r="M40" i="50"/>
  <c r="K40" i="50"/>
  <c r="F33" i="51" s="1"/>
  <c r="O39" i="50"/>
  <c r="M39" i="50"/>
  <c r="K39" i="50"/>
  <c r="F32" i="51" s="1"/>
  <c r="O35" i="50"/>
  <c r="M35" i="50"/>
  <c r="K35" i="50"/>
  <c r="F31" i="51" s="1"/>
  <c r="O34" i="50"/>
  <c r="M34" i="50"/>
  <c r="K34" i="50"/>
  <c r="F30" i="51" s="1"/>
  <c r="O33" i="50"/>
  <c r="M33" i="50"/>
  <c r="K33" i="50"/>
  <c r="F29" i="51" s="1"/>
  <c r="O32" i="50"/>
  <c r="M32" i="50"/>
  <c r="K32" i="50"/>
  <c r="F28" i="51" s="1"/>
  <c r="O29" i="50"/>
  <c r="H18" i="49"/>
  <c r="F18" i="49"/>
  <c r="F16" i="62" s="1"/>
  <c r="E18" i="49"/>
  <c r="E16" i="62" s="1"/>
  <c r="B18" i="49"/>
  <c r="O28" i="50"/>
  <c r="M28" i="50"/>
  <c r="K28" i="50"/>
  <c r="F25" i="51" s="1"/>
  <c r="O25" i="50"/>
  <c r="M25" i="50"/>
  <c r="K25" i="50"/>
  <c r="F24" i="51" s="1"/>
  <c r="O24" i="50"/>
  <c r="M24" i="50"/>
  <c r="K24" i="50"/>
  <c r="F23" i="51" s="1"/>
  <c r="O23" i="50"/>
  <c r="K23" i="50"/>
  <c r="F22" i="51" s="1"/>
  <c r="O22" i="50"/>
  <c r="M22" i="50"/>
  <c r="K22" i="50"/>
  <c r="F21" i="51" s="1"/>
  <c r="O21" i="50"/>
  <c r="M21" i="50"/>
  <c r="K21" i="50"/>
  <c r="F20" i="51" s="1"/>
  <c r="M20" i="50"/>
  <c r="K20" i="50"/>
  <c r="F19" i="51" s="1"/>
  <c r="P16" i="50"/>
  <c r="N16" i="50"/>
  <c r="L16" i="50"/>
  <c r="J17" i="49" s="1"/>
  <c r="J16" i="50"/>
  <c r="I17" i="49" s="1"/>
  <c r="G15" i="62" s="1"/>
  <c r="I16" i="50"/>
  <c r="H17" i="49" s="1"/>
  <c r="H16" i="50"/>
  <c r="G17" i="49" s="1"/>
  <c r="G16" i="50"/>
  <c r="F17" i="49" s="1"/>
  <c r="F15" i="62" s="1"/>
  <c r="F16" i="50"/>
  <c r="E17" i="49" s="1"/>
  <c r="E15" i="62" s="1"/>
  <c r="E16" i="50"/>
  <c r="D17" i="49" s="1"/>
  <c r="D15" i="62" s="1"/>
  <c r="D16" i="50"/>
  <c r="C17" i="49" s="1"/>
  <c r="C15" i="62" s="1"/>
  <c r="C16" i="50"/>
  <c r="B17" i="49" s="1"/>
  <c r="B15" i="62" s="1"/>
  <c r="O15" i="50"/>
  <c r="M15" i="50"/>
  <c r="K15" i="50"/>
  <c r="F15" i="51" s="1"/>
  <c r="O14" i="50"/>
  <c r="M14" i="50"/>
  <c r="K14" i="50"/>
  <c r="F14" i="51" s="1"/>
  <c r="O13" i="50"/>
  <c r="M13" i="50"/>
  <c r="K13" i="50"/>
  <c r="F13" i="51" s="1"/>
  <c r="O11" i="50"/>
  <c r="M11" i="50"/>
  <c r="K11" i="50"/>
  <c r="F11" i="51" s="1"/>
  <c r="O10" i="50"/>
  <c r="M10" i="50"/>
  <c r="K10" i="50"/>
  <c r="F10" i="51" s="1"/>
  <c r="O9" i="50"/>
  <c r="M9" i="50"/>
  <c r="K9" i="50"/>
  <c r="F9" i="51" s="1"/>
  <c r="A27" i="49"/>
  <c r="L24" i="49"/>
  <c r="J24" i="49"/>
  <c r="F24" i="49"/>
  <c r="F30" i="61" s="1"/>
  <c r="A24" i="49"/>
  <c r="A22" i="49"/>
  <c r="I21" i="49"/>
  <c r="G19" i="62" s="1"/>
  <c r="G21" i="49"/>
  <c r="F21" i="49"/>
  <c r="F19" i="62" s="1"/>
  <c r="C21" i="49"/>
  <c r="C19" i="62" s="1"/>
  <c r="B21" i="49"/>
  <c r="B19" i="62" s="1"/>
  <c r="A21" i="49"/>
  <c r="L20" i="49"/>
  <c r="C20" i="49"/>
  <c r="C18" i="62" s="1"/>
  <c r="A20" i="49"/>
  <c r="A19" i="49"/>
  <c r="K18" i="49"/>
  <c r="G18" i="49"/>
  <c r="D18" i="49"/>
  <c r="D16" i="62" s="1"/>
  <c r="C18" i="49"/>
  <c r="C16" i="62" s="1"/>
  <c r="A18" i="49"/>
  <c r="L17" i="49"/>
  <c r="A17" i="49"/>
  <c r="H16" i="49"/>
  <c r="G16" i="49"/>
  <c r="F16" i="49"/>
  <c r="E16" i="49"/>
  <c r="D16" i="49"/>
  <c r="C16" i="49"/>
  <c r="B16" i="49"/>
  <c r="F15" i="49"/>
  <c r="D15" i="49"/>
  <c r="C15" i="49"/>
  <c r="B15" i="49"/>
  <c r="A31" i="27"/>
  <c r="E31" i="27"/>
  <c r="F31" i="27"/>
  <c r="E22" i="27"/>
  <c r="F22" i="27"/>
  <c r="A13" i="27"/>
  <c r="B13" i="27"/>
  <c r="F13" i="27"/>
  <c r="J24" i="26"/>
  <c r="G33" i="26"/>
  <c r="I33" i="26"/>
  <c r="H33" i="26"/>
  <c r="F33" i="26"/>
  <c r="E33" i="26"/>
  <c r="D33" i="26"/>
  <c r="C33" i="26"/>
  <c r="B32" i="26"/>
  <c r="B31" i="27" s="1"/>
  <c r="A32" i="26"/>
  <c r="B23" i="26"/>
  <c r="B22" i="27" s="1"/>
  <c r="A23" i="26"/>
  <c r="A22" i="27" s="1"/>
  <c r="J14" i="26"/>
  <c r="E13" i="27" s="1"/>
  <c r="D24" i="26"/>
  <c r="E24" i="26"/>
  <c r="F24" i="26"/>
  <c r="G24" i="26"/>
  <c r="H24" i="26"/>
  <c r="I24" i="26"/>
  <c r="C15" i="26"/>
  <c r="I15" i="26"/>
  <c r="H15" i="26"/>
  <c r="G15" i="26"/>
  <c r="M14" i="26"/>
  <c r="O14" i="26"/>
  <c r="D15" i="26"/>
  <c r="J12" i="26"/>
  <c r="J13" i="26"/>
  <c r="J11" i="26"/>
  <c r="J10" i="26"/>
  <c r="J9" i="26"/>
  <c r="F11" i="62" l="1"/>
  <c r="F14" i="61"/>
  <c r="E11" i="62"/>
  <c r="E14" i="61"/>
  <c r="D11" i="62"/>
  <c r="D14" i="61"/>
  <c r="C11" i="62"/>
  <c r="C14" i="61"/>
  <c r="K79" i="50"/>
  <c r="O61" i="50"/>
  <c r="C20" i="62"/>
  <c r="O45" i="50"/>
  <c r="K19" i="62"/>
  <c r="D20" i="62"/>
  <c r="O79" i="50"/>
  <c r="K15" i="62"/>
  <c r="O16" i="50"/>
  <c r="B22" i="49"/>
  <c r="B16" i="62"/>
  <c r="B20" i="62" s="1"/>
  <c r="K18" i="62"/>
  <c r="E20" i="62"/>
  <c r="M61" i="50"/>
  <c r="G14" i="61"/>
  <c r="G11" i="62"/>
  <c r="J15" i="26"/>
  <c r="K16" i="61"/>
  <c r="D22" i="49"/>
  <c r="M29" i="50"/>
  <c r="C67" i="50"/>
  <c r="C82" i="50" s="1"/>
  <c r="H67" i="50"/>
  <c r="H82" i="50" s="1"/>
  <c r="F19" i="49"/>
  <c r="F17" i="62" s="1"/>
  <c r="F20" i="62" s="1"/>
  <c r="G16" i="67" s="1"/>
  <c r="M79" i="50"/>
  <c r="K45" i="50"/>
  <c r="D67" i="50"/>
  <c r="D82" i="50" s="1"/>
  <c r="E67" i="50"/>
  <c r="E82" i="50" s="1"/>
  <c r="M45" i="50"/>
  <c r="F67" i="50"/>
  <c r="F82" i="50" s="1"/>
  <c r="G67" i="50"/>
  <c r="G82" i="50" s="1"/>
  <c r="C22" i="49"/>
  <c r="K16" i="50"/>
  <c r="K61" i="50"/>
  <c r="M16" i="50"/>
  <c r="P67" i="50"/>
  <c r="P82" i="50" s="1"/>
  <c r="N67" i="50"/>
  <c r="I67" i="50"/>
  <c r="I82" i="50" s="1"/>
  <c r="H22" i="49"/>
  <c r="H27" i="49" s="1"/>
  <c r="I18" i="49"/>
  <c r="E22" i="49"/>
  <c r="G22" i="49"/>
  <c r="G27" i="49" s="1"/>
  <c r="J18" i="49"/>
  <c r="J22" i="49" s="1"/>
  <c r="J27" i="49" s="1"/>
  <c r="J67" i="50"/>
  <c r="K17" i="49"/>
  <c r="K22" i="49" s="1"/>
  <c r="K27" i="49" s="1"/>
  <c r="L67" i="50"/>
  <c r="L18" i="49"/>
  <c r="L22" i="49" s="1"/>
  <c r="L27" i="49" s="1"/>
  <c r="I24" i="49"/>
  <c r="G30" i="61" s="1"/>
  <c r="K30" i="61" s="1"/>
  <c r="F22" i="49" l="1"/>
  <c r="F27" i="49" s="1"/>
  <c r="F15" i="61"/>
  <c r="B27" i="49"/>
  <c r="B15" i="61"/>
  <c r="K17" i="62"/>
  <c r="C27" i="49"/>
  <c r="C15" i="61"/>
  <c r="E27" i="49"/>
  <c r="E15" i="61"/>
  <c r="D27" i="49"/>
  <c r="D15" i="61"/>
  <c r="I22" i="49"/>
  <c r="G15" i="61" s="1"/>
  <c r="K15" i="61" s="1"/>
  <c r="G16" i="62"/>
  <c r="O67" i="50"/>
  <c r="N82" i="50"/>
  <c r="J82" i="50"/>
  <c r="K67" i="50"/>
  <c r="L82" i="50"/>
  <c r="M67" i="50"/>
  <c r="F28" i="48"/>
  <c r="E28" i="48"/>
  <c r="B28" i="48"/>
  <c r="A28" i="48"/>
  <c r="A27" i="48"/>
  <c r="E24" i="48"/>
  <c r="B24" i="48"/>
  <c r="A24" i="48"/>
  <c r="E23" i="48"/>
  <c r="B23" i="48"/>
  <c r="A23" i="48"/>
  <c r="F22" i="48"/>
  <c r="E22" i="48"/>
  <c r="B22" i="48"/>
  <c r="A22" i="48"/>
  <c r="E21" i="48"/>
  <c r="B21" i="48"/>
  <c r="A21" i="48"/>
  <c r="A20" i="48"/>
  <c r="E18" i="48"/>
  <c r="B18" i="48"/>
  <c r="A18" i="48"/>
  <c r="E17" i="48"/>
  <c r="B17" i="48"/>
  <c r="A17" i="48"/>
  <c r="F16" i="48"/>
  <c r="E16" i="48"/>
  <c r="B16" i="48"/>
  <c r="A16" i="48"/>
  <c r="E15" i="48"/>
  <c r="B15" i="48"/>
  <c r="A15" i="48"/>
  <c r="E14" i="48"/>
  <c r="B14" i="48"/>
  <c r="A14" i="48"/>
  <c r="E13" i="48"/>
  <c r="B13" i="48"/>
  <c r="A13" i="48"/>
  <c r="A12" i="48"/>
  <c r="F10" i="48"/>
  <c r="E10" i="48"/>
  <c r="B10" i="48"/>
  <c r="A10" i="48"/>
  <c r="B9" i="48"/>
  <c r="A9" i="48"/>
  <c r="A8" i="48"/>
  <c r="A7" i="48"/>
  <c r="P34" i="47"/>
  <c r="O34" i="47"/>
  <c r="N34" i="47"/>
  <c r="M34" i="47"/>
  <c r="L34" i="47"/>
  <c r="K34" i="47"/>
  <c r="J34" i="47"/>
  <c r="I22" i="46" s="1"/>
  <c r="I34" i="47"/>
  <c r="H34" i="47"/>
  <c r="G22" i="46" s="1"/>
  <c r="G34" i="47"/>
  <c r="F22" i="46" s="1"/>
  <c r="F34" i="47"/>
  <c r="E34" i="47"/>
  <c r="D34" i="47"/>
  <c r="C34" i="47"/>
  <c r="H29" i="47"/>
  <c r="H37" i="47" s="1"/>
  <c r="G29" i="47"/>
  <c r="G37" i="47" s="1"/>
  <c r="F29" i="47"/>
  <c r="F37" i="47" s="1"/>
  <c r="E29" i="47"/>
  <c r="E37" i="47" s="1"/>
  <c r="P27" i="47"/>
  <c r="N27" i="47"/>
  <c r="O27" i="47" s="1"/>
  <c r="L27" i="47"/>
  <c r="M27" i="47" s="1"/>
  <c r="J27" i="47"/>
  <c r="K27" i="47" s="1"/>
  <c r="I27" i="47"/>
  <c r="H27" i="47"/>
  <c r="G27" i="47"/>
  <c r="F27" i="47"/>
  <c r="E27" i="47"/>
  <c r="D19" i="46" s="1"/>
  <c r="D20" i="46" s="1"/>
  <c r="D25" i="46" s="1"/>
  <c r="D27" i="47"/>
  <c r="C19" i="46" s="1"/>
  <c r="C20" i="46" s="1"/>
  <c r="C25" i="46" s="1"/>
  <c r="C27" i="47"/>
  <c r="B19" i="46" s="1"/>
  <c r="B20" i="46" s="1"/>
  <c r="B25" i="46" s="1"/>
  <c r="O26" i="47"/>
  <c r="M26" i="47"/>
  <c r="K26" i="47"/>
  <c r="F24" i="48" s="1"/>
  <c r="O25" i="47"/>
  <c r="K25" i="47"/>
  <c r="F23" i="48" s="1"/>
  <c r="O23" i="47"/>
  <c r="M23" i="47"/>
  <c r="K23" i="47"/>
  <c r="F21" i="48" s="1"/>
  <c r="P20" i="47"/>
  <c r="N20" i="47"/>
  <c r="O20" i="47" s="1"/>
  <c r="L20" i="47"/>
  <c r="M20" i="47" s="1"/>
  <c r="J20" i="47"/>
  <c r="K20" i="47" s="1"/>
  <c r="I20" i="47"/>
  <c r="H18" i="46" s="1"/>
  <c r="H20" i="47"/>
  <c r="G20" i="47"/>
  <c r="F20" i="47"/>
  <c r="E20" i="47"/>
  <c r="D20" i="47"/>
  <c r="C20" i="47"/>
  <c r="O19" i="47"/>
  <c r="M19" i="47"/>
  <c r="K19" i="47"/>
  <c r="F18" i="48" s="1"/>
  <c r="O18" i="47"/>
  <c r="M18" i="47"/>
  <c r="K18" i="47"/>
  <c r="F17" i="48" s="1"/>
  <c r="O17" i="47"/>
  <c r="M17" i="47"/>
  <c r="K17" i="47"/>
  <c r="O16" i="47"/>
  <c r="M16" i="47"/>
  <c r="K16" i="47"/>
  <c r="F15" i="48" s="1"/>
  <c r="O15" i="47"/>
  <c r="M15" i="47"/>
  <c r="K15" i="47"/>
  <c r="F14" i="48" s="1"/>
  <c r="O14" i="47"/>
  <c r="M14" i="47"/>
  <c r="K14" i="47"/>
  <c r="F13" i="48" s="1"/>
  <c r="P11" i="47"/>
  <c r="P29" i="47" s="1"/>
  <c r="P37" i="47" s="1"/>
  <c r="O11" i="47"/>
  <c r="N11" i="47"/>
  <c r="N29" i="47" s="1"/>
  <c r="L11" i="47"/>
  <c r="L29" i="47" s="1"/>
  <c r="J11" i="47"/>
  <c r="J29" i="47" s="1"/>
  <c r="I11" i="47"/>
  <c r="I29" i="47" s="1"/>
  <c r="I37" i="47" s="1"/>
  <c r="H11" i="47"/>
  <c r="G11" i="47"/>
  <c r="F11" i="47"/>
  <c r="E11" i="47"/>
  <c r="D11" i="47"/>
  <c r="D29" i="47" s="1"/>
  <c r="D37" i="47" s="1"/>
  <c r="C11" i="47"/>
  <c r="C29" i="47" s="1"/>
  <c r="C37" i="47" s="1"/>
  <c r="O10" i="47"/>
  <c r="M10" i="47"/>
  <c r="K10" i="47"/>
  <c r="O9" i="47"/>
  <c r="M9" i="47"/>
  <c r="K9" i="47"/>
  <c r="F9" i="48" s="1"/>
  <c r="A25" i="46"/>
  <c r="L22" i="46"/>
  <c r="K22" i="46"/>
  <c r="J22" i="46"/>
  <c r="H22" i="46"/>
  <c r="E22" i="46"/>
  <c r="D22" i="46"/>
  <c r="C22" i="46"/>
  <c r="B22" i="46"/>
  <c r="A22" i="46"/>
  <c r="G20" i="46"/>
  <c r="G25" i="46" s="1"/>
  <c r="A20" i="46"/>
  <c r="L19" i="46"/>
  <c r="K19" i="46"/>
  <c r="J19" i="46"/>
  <c r="I19" i="46"/>
  <c r="H19" i="46"/>
  <c r="G19" i="46"/>
  <c r="F19" i="46"/>
  <c r="E19" i="46"/>
  <c r="A19" i="46"/>
  <c r="L18" i="46"/>
  <c r="K18" i="46"/>
  <c r="J18" i="46"/>
  <c r="I18" i="46"/>
  <c r="G18" i="46"/>
  <c r="F18" i="46"/>
  <c r="E18" i="46"/>
  <c r="D18" i="46"/>
  <c r="C18" i="46"/>
  <c r="B18" i="46"/>
  <c r="A18" i="46"/>
  <c r="L17" i="46"/>
  <c r="L20" i="46" s="1"/>
  <c r="L25" i="46" s="1"/>
  <c r="K17" i="46"/>
  <c r="K20" i="46" s="1"/>
  <c r="K25" i="46" s="1"/>
  <c r="J17" i="46"/>
  <c r="J20" i="46" s="1"/>
  <c r="J25" i="46" s="1"/>
  <c r="G17" i="46"/>
  <c r="F17" i="46"/>
  <c r="F20" i="46" s="1"/>
  <c r="E17" i="46"/>
  <c r="E20" i="46" s="1"/>
  <c r="E25" i="46" s="1"/>
  <c r="D17" i="46"/>
  <c r="C17" i="46"/>
  <c r="B17" i="46"/>
  <c r="A17" i="46"/>
  <c r="H16" i="46"/>
  <c r="G16" i="46"/>
  <c r="F16" i="46"/>
  <c r="E16" i="46"/>
  <c r="D16" i="46"/>
  <c r="C16" i="46"/>
  <c r="B16" i="46"/>
  <c r="F15" i="46"/>
  <c r="D15" i="46"/>
  <c r="C15" i="46"/>
  <c r="B15" i="46"/>
  <c r="I27" i="49" l="1"/>
  <c r="G21" i="63"/>
  <c r="G32" i="61"/>
  <c r="K32" i="61" s="1"/>
  <c r="K16" i="62"/>
  <c r="G20" i="62"/>
  <c r="K20" i="62" s="1"/>
  <c r="F25" i="46"/>
  <c r="M29" i="47"/>
  <c r="L37" i="47"/>
  <c r="M37" i="47" s="1"/>
  <c r="K29" i="47"/>
  <c r="J37" i="47"/>
  <c r="K37" i="47" s="1"/>
  <c r="O29" i="47"/>
  <c r="N37" i="47"/>
  <c r="O37" i="47" s="1"/>
  <c r="K11" i="47"/>
  <c r="H17" i="46"/>
  <c r="H20" i="46" s="1"/>
  <c r="H25" i="46" s="1"/>
  <c r="I17" i="46"/>
  <c r="I20" i="46" s="1"/>
  <c r="I25" i="46" s="1"/>
  <c r="M11" i="47"/>
  <c r="K21" i="63" l="1"/>
  <c r="G24" i="63"/>
  <c r="K24" i="63" s="1"/>
  <c r="F54" i="45"/>
  <c r="E54" i="45"/>
  <c r="B54" i="45"/>
  <c r="A54" i="45"/>
  <c r="F53" i="45"/>
  <c r="E53" i="45"/>
  <c r="B53" i="45"/>
  <c r="A53" i="45"/>
  <c r="F52" i="45"/>
  <c r="E52" i="45"/>
  <c r="B52" i="45"/>
  <c r="A52" i="45"/>
  <c r="F51" i="45"/>
  <c r="E51" i="45"/>
  <c r="B51" i="45"/>
  <c r="A51" i="45"/>
  <c r="F50" i="45"/>
  <c r="E50" i="45"/>
  <c r="B50" i="45"/>
  <c r="A50" i="45"/>
  <c r="E49" i="45"/>
  <c r="B49" i="45"/>
  <c r="A49" i="45"/>
  <c r="F48" i="45"/>
  <c r="E48" i="45"/>
  <c r="B48" i="45"/>
  <c r="A48" i="45"/>
  <c r="F47" i="45"/>
  <c r="E47" i="45"/>
  <c r="B47" i="45"/>
  <c r="A47" i="45"/>
  <c r="F46" i="45"/>
  <c r="E46" i="45"/>
  <c r="B46" i="45"/>
  <c r="A46" i="45"/>
  <c r="F45" i="45"/>
  <c r="E45" i="45"/>
  <c r="B45" i="45"/>
  <c r="A45" i="45"/>
  <c r="F44" i="45"/>
  <c r="E44" i="45"/>
  <c r="B44" i="45"/>
  <c r="A44" i="45"/>
  <c r="F41" i="45"/>
  <c r="E41" i="45"/>
  <c r="B41" i="45"/>
  <c r="A41" i="45"/>
  <c r="E40" i="45"/>
  <c r="B40" i="45"/>
  <c r="A40" i="45"/>
  <c r="E39" i="45"/>
  <c r="B39" i="45"/>
  <c r="A39" i="45"/>
  <c r="E38" i="45"/>
  <c r="B38" i="45"/>
  <c r="A38" i="45"/>
  <c r="E37" i="45"/>
  <c r="B37" i="45"/>
  <c r="A37" i="45"/>
  <c r="E36" i="45"/>
  <c r="B36" i="45"/>
  <c r="A36" i="45"/>
  <c r="E35" i="45"/>
  <c r="B35" i="45"/>
  <c r="A35" i="45"/>
  <c r="E34" i="45"/>
  <c r="B34" i="45"/>
  <c r="A34" i="45"/>
  <c r="E33" i="45"/>
  <c r="B33" i="45"/>
  <c r="A33" i="45"/>
  <c r="E32" i="45"/>
  <c r="B32" i="45"/>
  <c r="A32" i="45"/>
  <c r="A31" i="45"/>
  <c r="E28" i="45"/>
  <c r="B28" i="45"/>
  <c r="A28" i="45"/>
  <c r="E27" i="45"/>
  <c r="B27" i="45"/>
  <c r="A27" i="45"/>
  <c r="F26" i="45"/>
  <c r="E26" i="45"/>
  <c r="B26" i="45"/>
  <c r="A26" i="45"/>
  <c r="E25" i="45"/>
  <c r="B25" i="45"/>
  <c r="A25" i="45"/>
  <c r="E24" i="45"/>
  <c r="B24" i="45"/>
  <c r="A24" i="45"/>
  <c r="E23" i="45"/>
  <c r="B23" i="45"/>
  <c r="A23" i="45"/>
  <c r="E22" i="45"/>
  <c r="B22" i="45"/>
  <c r="A22" i="45"/>
  <c r="E21" i="45"/>
  <c r="B21" i="45"/>
  <c r="A21" i="45"/>
  <c r="E20" i="45"/>
  <c r="B20" i="45"/>
  <c r="A20" i="45"/>
  <c r="A19" i="45"/>
  <c r="E17" i="45"/>
  <c r="B17" i="45"/>
  <c r="A17" i="45"/>
  <c r="E16" i="45"/>
  <c r="B16" i="45"/>
  <c r="A16" i="45"/>
  <c r="E15" i="45"/>
  <c r="B15" i="45"/>
  <c r="A15" i="45"/>
  <c r="E14" i="45"/>
  <c r="B14" i="45"/>
  <c r="A14" i="45"/>
  <c r="E13" i="45"/>
  <c r="B13" i="45"/>
  <c r="A13" i="45"/>
  <c r="E12" i="45"/>
  <c r="B12" i="45"/>
  <c r="A12" i="45"/>
  <c r="B11" i="45"/>
  <c r="A11" i="45"/>
  <c r="B9" i="45"/>
  <c r="A9" i="45"/>
  <c r="A8" i="45"/>
  <c r="A7" i="45"/>
  <c r="P60" i="44"/>
  <c r="N60" i="44"/>
  <c r="L60" i="44"/>
  <c r="J60" i="44"/>
  <c r="I60" i="44"/>
  <c r="H20" i="43" s="1"/>
  <c r="H60" i="44"/>
  <c r="G60" i="44"/>
  <c r="F20" i="43" s="1"/>
  <c r="F60" i="44"/>
  <c r="E60" i="44"/>
  <c r="D60" i="44"/>
  <c r="C20" i="43" s="1"/>
  <c r="C60" i="44"/>
  <c r="B20" i="43" s="1"/>
  <c r="M59" i="44"/>
  <c r="O58" i="44"/>
  <c r="M58" i="44"/>
  <c r="O54" i="44"/>
  <c r="M54" i="44"/>
  <c r="F49" i="45"/>
  <c r="J39" i="44"/>
  <c r="G39" i="44"/>
  <c r="E39" i="44"/>
  <c r="E46" i="44" s="1"/>
  <c r="D19" i="43" s="1"/>
  <c r="D39" i="44"/>
  <c r="D46" i="44" s="1"/>
  <c r="C19" i="43" s="1"/>
  <c r="C39" i="44"/>
  <c r="C46" i="44" s="1"/>
  <c r="B19" i="43" s="1"/>
  <c r="P46" i="44"/>
  <c r="N46" i="44"/>
  <c r="L46" i="44"/>
  <c r="J19" i="43" s="1"/>
  <c r="J46" i="44"/>
  <c r="I46" i="44"/>
  <c r="H19" i="43" s="1"/>
  <c r="H46" i="44"/>
  <c r="G19" i="43" s="1"/>
  <c r="G46" i="44"/>
  <c r="F19" i="43" s="1"/>
  <c r="F46" i="44"/>
  <c r="O44" i="44"/>
  <c r="M44" i="44"/>
  <c r="K44" i="44"/>
  <c r="F40" i="45" s="1"/>
  <c r="O43" i="44"/>
  <c r="K43" i="44"/>
  <c r="F39" i="45" s="1"/>
  <c r="O42" i="44"/>
  <c r="M42" i="44"/>
  <c r="K42" i="44"/>
  <c r="F38" i="45" s="1"/>
  <c r="O38" i="44"/>
  <c r="M38" i="44"/>
  <c r="K38" i="44"/>
  <c r="F37" i="45" s="1"/>
  <c r="O37" i="44"/>
  <c r="M37" i="44"/>
  <c r="K37" i="44"/>
  <c r="F36" i="45" s="1"/>
  <c r="O36" i="44"/>
  <c r="M36" i="44"/>
  <c r="K36" i="44"/>
  <c r="F35" i="45" s="1"/>
  <c r="O35" i="44"/>
  <c r="M35" i="44"/>
  <c r="K35" i="44"/>
  <c r="F34" i="45" s="1"/>
  <c r="O34" i="44"/>
  <c r="M34" i="44"/>
  <c r="K34" i="44"/>
  <c r="F33" i="45" s="1"/>
  <c r="O33" i="44"/>
  <c r="M33" i="44"/>
  <c r="K33" i="44"/>
  <c r="F32" i="45" s="1"/>
  <c r="P30" i="44"/>
  <c r="N30" i="44"/>
  <c r="L30" i="44"/>
  <c r="J18" i="43" s="1"/>
  <c r="J30" i="44"/>
  <c r="I18" i="43" s="1"/>
  <c r="I30" i="44"/>
  <c r="H18" i="43" s="1"/>
  <c r="H30" i="44"/>
  <c r="G18" i="43" s="1"/>
  <c r="G30" i="44"/>
  <c r="F18" i="43" s="1"/>
  <c r="F30" i="44"/>
  <c r="E18" i="43" s="1"/>
  <c r="E30" i="44"/>
  <c r="D18" i="43" s="1"/>
  <c r="D30" i="44"/>
  <c r="C18" i="43" s="1"/>
  <c r="C30" i="44"/>
  <c r="B18" i="43" s="1"/>
  <c r="O29" i="44"/>
  <c r="K29" i="44"/>
  <c r="F28" i="45" s="1"/>
  <c r="O28" i="44"/>
  <c r="M28" i="44"/>
  <c r="K28" i="44"/>
  <c r="F27" i="45" s="1"/>
  <c r="O27" i="44"/>
  <c r="O26" i="44"/>
  <c r="M26" i="44"/>
  <c r="K26" i="44"/>
  <c r="F25" i="45" s="1"/>
  <c r="O25" i="44"/>
  <c r="M25" i="44"/>
  <c r="K25" i="44"/>
  <c r="F24" i="45" s="1"/>
  <c r="O24" i="44"/>
  <c r="M24" i="44"/>
  <c r="K24" i="44"/>
  <c r="F23" i="45" s="1"/>
  <c r="O23" i="44"/>
  <c r="M23" i="44"/>
  <c r="K23" i="44"/>
  <c r="F22" i="45" s="1"/>
  <c r="O22" i="44"/>
  <c r="M22" i="44"/>
  <c r="K22" i="44"/>
  <c r="F21" i="45" s="1"/>
  <c r="O21" i="44"/>
  <c r="M21" i="44"/>
  <c r="K21" i="44"/>
  <c r="F20" i="45" s="1"/>
  <c r="P18" i="44"/>
  <c r="L17" i="43" s="1"/>
  <c r="N18" i="44"/>
  <c r="L18" i="44"/>
  <c r="H17" i="43"/>
  <c r="G17" i="43"/>
  <c r="E17" i="43"/>
  <c r="D17" i="43"/>
  <c r="C17" i="43"/>
  <c r="B17" i="43"/>
  <c r="O17" i="44"/>
  <c r="M17" i="44"/>
  <c r="K17" i="44"/>
  <c r="F17" i="45" s="1"/>
  <c r="O16" i="44"/>
  <c r="M16" i="44"/>
  <c r="K16" i="44"/>
  <c r="F16" i="45" s="1"/>
  <c r="O15" i="44"/>
  <c r="M15" i="44"/>
  <c r="K15" i="44"/>
  <c r="F15" i="45" s="1"/>
  <c r="O14" i="44"/>
  <c r="M14" i="44"/>
  <c r="K14" i="44"/>
  <c r="F14" i="45" s="1"/>
  <c r="O13" i="44"/>
  <c r="M13" i="44"/>
  <c r="K13" i="44"/>
  <c r="F13" i="45" s="1"/>
  <c r="O12" i="44"/>
  <c r="M12" i="44"/>
  <c r="K12" i="44"/>
  <c r="F12" i="45" s="1"/>
  <c r="O11" i="44"/>
  <c r="M11" i="44"/>
  <c r="K11" i="44"/>
  <c r="F11" i="45" s="1"/>
  <c r="O9" i="44"/>
  <c r="M9" i="44"/>
  <c r="K9" i="44"/>
  <c r="F9" i="45" s="1"/>
  <c r="A24" i="43"/>
  <c r="A21" i="43"/>
  <c r="L20" i="43"/>
  <c r="E20" i="43"/>
  <c r="D20" i="43"/>
  <c r="A20" i="43"/>
  <c r="L19" i="43"/>
  <c r="K19" i="43"/>
  <c r="A19" i="43"/>
  <c r="L18" i="43"/>
  <c r="A18" i="43"/>
  <c r="F17" i="43"/>
  <c r="A17" i="43"/>
  <c r="H16" i="43"/>
  <c r="G16" i="43"/>
  <c r="F16" i="43"/>
  <c r="E16" i="43"/>
  <c r="D16" i="43"/>
  <c r="C16" i="43"/>
  <c r="B16" i="43"/>
  <c r="F15" i="43"/>
  <c r="D15" i="43"/>
  <c r="C15" i="43"/>
  <c r="B15" i="43"/>
  <c r="M60" i="44" l="1"/>
  <c r="M18" i="44"/>
  <c r="K46" i="44"/>
  <c r="M46" i="44"/>
  <c r="O30" i="44"/>
  <c r="J17" i="43"/>
  <c r="J20" i="43"/>
  <c r="K18" i="43"/>
  <c r="N62" i="44"/>
  <c r="N65" i="44" s="1"/>
  <c r="L21" i="43"/>
  <c r="L24" i="43" s="1"/>
  <c r="F62" i="44"/>
  <c r="F65" i="44" s="1"/>
  <c r="I19" i="43"/>
  <c r="O18" i="44"/>
  <c r="O60" i="44"/>
  <c r="D62" i="44"/>
  <c r="D65" i="44" s="1"/>
  <c r="F21" i="43"/>
  <c r="E62" i="44"/>
  <c r="E65" i="44" s="1"/>
  <c r="K17" i="43"/>
  <c r="C62" i="44"/>
  <c r="C65" i="44" s="1"/>
  <c r="P62" i="44"/>
  <c r="P65" i="44" s="1"/>
  <c r="L62" i="44"/>
  <c r="L65" i="44" s="1"/>
  <c r="H21" i="43"/>
  <c r="H24" i="43" s="1"/>
  <c r="C21" i="43"/>
  <c r="K18" i="44"/>
  <c r="H62" i="44"/>
  <c r="H65" i="44" s="1"/>
  <c r="G62" i="44"/>
  <c r="G65" i="44" s="1"/>
  <c r="K60" i="44"/>
  <c r="I20" i="43"/>
  <c r="B21" i="43"/>
  <c r="J21" i="43"/>
  <c r="J24" i="43" s="1"/>
  <c r="D21" i="43"/>
  <c r="G20" i="43"/>
  <c r="G21" i="43" s="1"/>
  <c r="G24" i="43" s="1"/>
  <c r="O46" i="44"/>
  <c r="I62" i="44"/>
  <c r="I65" i="44" s="1"/>
  <c r="E19" i="43"/>
  <c r="J62" i="44"/>
  <c r="K20" i="43"/>
  <c r="K30" i="44"/>
  <c r="M30" i="44"/>
  <c r="I17" i="43"/>
  <c r="K21" i="43" l="1"/>
  <c r="K24" i="43" s="1"/>
  <c r="M62" i="44"/>
  <c r="M65" i="44"/>
  <c r="O65" i="44"/>
  <c r="O62" i="44"/>
  <c r="D24" i="43"/>
  <c r="D18" i="61"/>
  <c r="F24" i="43"/>
  <c r="F18" i="61"/>
  <c r="B24" i="43"/>
  <c r="B18" i="61"/>
  <c r="E21" i="43"/>
  <c r="C24" i="43"/>
  <c r="C18" i="61"/>
  <c r="I21" i="43"/>
  <c r="G18" i="61" s="1"/>
  <c r="K62" i="44"/>
  <c r="J65" i="44"/>
  <c r="K65" i="44" s="1"/>
  <c r="I24" i="43" l="1"/>
  <c r="E24" i="43"/>
  <c r="E18" i="61"/>
  <c r="K18" i="61"/>
  <c r="F47" i="42"/>
  <c r="E47" i="42"/>
  <c r="B47" i="42"/>
  <c r="A47" i="42"/>
  <c r="F46" i="42"/>
  <c r="E46" i="42"/>
  <c r="B46" i="42"/>
  <c r="A46" i="42"/>
  <c r="F45" i="42"/>
  <c r="E45" i="42"/>
  <c r="B45" i="42"/>
  <c r="A45" i="42"/>
  <c r="F44" i="42"/>
  <c r="E44" i="42"/>
  <c r="B44" i="42"/>
  <c r="A44" i="42"/>
  <c r="F43" i="42"/>
  <c r="E43" i="42"/>
  <c r="B43" i="42"/>
  <c r="A43" i="42"/>
  <c r="F42" i="42"/>
  <c r="E42" i="42"/>
  <c r="B42" i="42"/>
  <c r="A42" i="42"/>
  <c r="E41" i="42"/>
  <c r="B41" i="42"/>
  <c r="A41" i="42"/>
  <c r="F40" i="42"/>
  <c r="E40" i="42"/>
  <c r="B40" i="42"/>
  <c r="A40" i="42"/>
  <c r="F39" i="42"/>
  <c r="E39" i="42"/>
  <c r="B39" i="42"/>
  <c r="A39" i="42"/>
  <c r="E38" i="42"/>
  <c r="B38" i="42"/>
  <c r="A38" i="42"/>
  <c r="F37" i="42"/>
  <c r="E37" i="42"/>
  <c r="B37" i="42"/>
  <c r="A37" i="42"/>
  <c r="F36" i="42"/>
  <c r="E36" i="42"/>
  <c r="B36" i="42"/>
  <c r="A36" i="42"/>
  <c r="A35" i="42"/>
  <c r="E33" i="42"/>
  <c r="B33" i="42"/>
  <c r="A33" i="42"/>
  <c r="F32" i="42"/>
  <c r="E32" i="42"/>
  <c r="B32" i="42"/>
  <c r="A32" i="42"/>
  <c r="E31" i="42"/>
  <c r="B31" i="42"/>
  <c r="A31" i="42"/>
  <c r="E30" i="42"/>
  <c r="B30" i="42"/>
  <c r="A30" i="42"/>
  <c r="E29" i="42"/>
  <c r="B29" i="42"/>
  <c r="A29" i="42"/>
  <c r="F28" i="42"/>
  <c r="E28" i="42"/>
  <c r="B28" i="42"/>
  <c r="A28" i="42"/>
  <c r="E27" i="42"/>
  <c r="B27" i="42"/>
  <c r="A27" i="42"/>
  <c r="F26" i="42"/>
  <c r="E26" i="42"/>
  <c r="B26" i="42"/>
  <c r="A26" i="42"/>
  <c r="E25" i="42"/>
  <c r="B25" i="42"/>
  <c r="A25" i="42"/>
  <c r="E24" i="42"/>
  <c r="B24" i="42"/>
  <c r="A24" i="42"/>
  <c r="E23" i="42"/>
  <c r="B23" i="42"/>
  <c r="A23" i="42"/>
  <c r="A22" i="42"/>
  <c r="E20" i="42"/>
  <c r="B20" i="42"/>
  <c r="A20" i="42"/>
  <c r="E19" i="42"/>
  <c r="B19" i="42"/>
  <c r="A19" i="42"/>
  <c r="B18" i="42"/>
  <c r="A18" i="42"/>
  <c r="E17" i="42"/>
  <c r="B17" i="42"/>
  <c r="A17" i="42"/>
  <c r="E16" i="42"/>
  <c r="B16" i="42"/>
  <c r="A16" i="42"/>
  <c r="A15" i="42"/>
  <c r="E13" i="42"/>
  <c r="B13" i="42"/>
  <c r="A13" i="42"/>
  <c r="F12" i="42"/>
  <c r="E12" i="42"/>
  <c r="B12" i="42"/>
  <c r="A12" i="42"/>
  <c r="E10" i="42"/>
  <c r="B10" i="42"/>
  <c r="A10" i="42"/>
  <c r="E9" i="42"/>
  <c r="B9" i="42"/>
  <c r="A9" i="42"/>
  <c r="A8" i="42"/>
  <c r="A7" i="42"/>
  <c r="P52" i="41"/>
  <c r="L20" i="40" s="1"/>
  <c r="N52" i="41"/>
  <c r="K20" i="40" s="1"/>
  <c r="L52" i="41"/>
  <c r="J20" i="40" s="1"/>
  <c r="J52" i="41"/>
  <c r="I52" i="41"/>
  <c r="H52" i="41"/>
  <c r="G52" i="41"/>
  <c r="F20" i="40" s="1"/>
  <c r="F52" i="41"/>
  <c r="E20" i="40" s="1"/>
  <c r="E52" i="41"/>
  <c r="D20" i="40" s="1"/>
  <c r="D52" i="41"/>
  <c r="C20" i="40" s="1"/>
  <c r="C52" i="41"/>
  <c r="B20" i="40" s="1"/>
  <c r="O51" i="41"/>
  <c r="M51" i="41"/>
  <c r="O45" i="41"/>
  <c r="M45" i="41"/>
  <c r="K45" i="41"/>
  <c r="F41" i="42" s="1"/>
  <c r="O42" i="41"/>
  <c r="M42" i="41"/>
  <c r="K42" i="41"/>
  <c r="F38" i="42" s="1"/>
  <c r="N38" i="41"/>
  <c r="L38" i="41"/>
  <c r="J37" i="41"/>
  <c r="G37" i="41"/>
  <c r="E37" i="41"/>
  <c r="D37" i="41"/>
  <c r="C37" i="41"/>
  <c r="P36" i="41"/>
  <c r="L19" i="40" s="1"/>
  <c r="N36" i="41"/>
  <c r="K19" i="40" s="1"/>
  <c r="L36" i="41"/>
  <c r="J19" i="40" s="1"/>
  <c r="J36" i="41"/>
  <c r="I36" i="41"/>
  <c r="H19" i="40" s="1"/>
  <c r="H36" i="41"/>
  <c r="G19" i="40" s="1"/>
  <c r="G36" i="41"/>
  <c r="F36" i="41"/>
  <c r="E19" i="40" s="1"/>
  <c r="E36" i="41"/>
  <c r="D19" i="40" s="1"/>
  <c r="D36" i="41"/>
  <c r="C19" i="40" s="1"/>
  <c r="C36" i="41"/>
  <c r="B19" i="40" s="1"/>
  <c r="O35" i="41"/>
  <c r="M35" i="41"/>
  <c r="K35" i="41"/>
  <c r="F33" i="42" s="1"/>
  <c r="O33" i="41"/>
  <c r="M33" i="41"/>
  <c r="K33" i="41"/>
  <c r="F31" i="42" s="1"/>
  <c r="O32" i="41"/>
  <c r="M32" i="41"/>
  <c r="F30" i="42"/>
  <c r="O31" i="41"/>
  <c r="M31" i="41"/>
  <c r="K31" i="41"/>
  <c r="F29" i="42" s="1"/>
  <c r="O29" i="41"/>
  <c r="M29" i="41"/>
  <c r="K29" i="41"/>
  <c r="F27" i="42" s="1"/>
  <c r="O28" i="41"/>
  <c r="M28" i="41"/>
  <c r="O27" i="41"/>
  <c r="M27" i="41"/>
  <c r="K27" i="41"/>
  <c r="F25" i="42" s="1"/>
  <c r="O26" i="41"/>
  <c r="M26" i="41"/>
  <c r="K26" i="41"/>
  <c r="F24" i="42" s="1"/>
  <c r="O25" i="41"/>
  <c r="M25" i="41"/>
  <c r="K25" i="41"/>
  <c r="F23" i="42" s="1"/>
  <c r="P22" i="41"/>
  <c r="L18" i="40" s="1"/>
  <c r="N22" i="41"/>
  <c r="L22" i="41"/>
  <c r="J22" i="41"/>
  <c r="K22" i="41" s="1"/>
  <c r="I22" i="41"/>
  <c r="H22" i="41"/>
  <c r="F22" i="41"/>
  <c r="E18" i="40" s="1"/>
  <c r="E22" i="41"/>
  <c r="D18" i="40" s="1"/>
  <c r="D22" i="41"/>
  <c r="C18" i="40" s="1"/>
  <c r="C22" i="41"/>
  <c r="B18" i="40" s="1"/>
  <c r="O21" i="41"/>
  <c r="M21" i="41"/>
  <c r="K21" i="41"/>
  <c r="F20" i="42" s="1"/>
  <c r="O20" i="41"/>
  <c r="M20" i="41"/>
  <c r="K20" i="41"/>
  <c r="F19" i="42" s="1"/>
  <c r="O19" i="41"/>
  <c r="M19" i="41"/>
  <c r="K19" i="41"/>
  <c r="F18" i="42" s="1"/>
  <c r="O18" i="41"/>
  <c r="M18" i="41"/>
  <c r="K18" i="41"/>
  <c r="F17" i="42" s="1"/>
  <c r="O17" i="41"/>
  <c r="M17" i="41"/>
  <c r="K17" i="41"/>
  <c r="F16" i="42" s="1"/>
  <c r="P14" i="41"/>
  <c r="L17" i="40" s="1"/>
  <c r="N14" i="41"/>
  <c r="O14" i="41" s="1"/>
  <c r="L14" i="41"/>
  <c r="M14" i="41" s="1"/>
  <c r="K14" i="41"/>
  <c r="H17" i="40"/>
  <c r="E17" i="40"/>
  <c r="D17" i="40"/>
  <c r="B17" i="40"/>
  <c r="O13" i="41"/>
  <c r="M13" i="41"/>
  <c r="K13" i="41"/>
  <c r="F13" i="42" s="1"/>
  <c r="O10" i="41"/>
  <c r="M10" i="41"/>
  <c r="K10" i="41"/>
  <c r="F10" i="42" s="1"/>
  <c r="O9" i="41"/>
  <c r="M9" i="41"/>
  <c r="K9" i="41"/>
  <c r="F9" i="42" s="1"/>
  <c r="A24" i="40"/>
  <c r="A21" i="40"/>
  <c r="H20" i="40"/>
  <c r="G20" i="40"/>
  <c r="A20" i="40"/>
  <c r="I19" i="40"/>
  <c r="A19" i="40"/>
  <c r="F18" i="40"/>
  <c r="A18" i="40"/>
  <c r="F17" i="40"/>
  <c r="A17" i="40"/>
  <c r="H16" i="40"/>
  <c r="G16" i="40"/>
  <c r="F16" i="40"/>
  <c r="E16" i="40"/>
  <c r="D16" i="40"/>
  <c r="C16" i="40"/>
  <c r="B16" i="40"/>
  <c r="F15" i="40"/>
  <c r="D15" i="40"/>
  <c r="C15" i="40"/>
  <c r="B15" i="40"/>
  <c r="J17" i="40" l="1"/>
  <c r="K17" i="40"/>
  <c r="K52" i="41"/>
  <c r="L54" i="41"/>
  <c r="L57" i="41" s="1"/>
  <c r="O36" i="41"/>
  <c r="N54" i="41"/>
  <c r="N57" i="41" s="1"/>
  <c r="P54" i="41"/>
  <c r="P57" i="41" s="1"/>
  <c r="I54" i="41"/>
  <c r="I57" i="41" s="1"/>
  <c r="E54" i="41"/>
  <c r="E57" i="41" s="1"/>
  <c r="F54" i="41"/>
  <c r="F57" i="41" s="1"/>
  <c r="G54" i="41"/>
  <c r="G57" i="41" s="1"/>
  <c r="K36" i="41"/>
  <c r="M36" i="41"/>
  <c r="D54" i="41"/>
  <c r="D57" i="41" s="1"/>
  <c r="J18" i="40"/>
  <c r="J21" i="40" s="1"/>
  <c r="J24" i="40" s="1"/>
  <c r="K18" i="40"/>
  <c r="K21" i="40" s="1"/>
  <c r="K24" i="40" s="1"/>
  <c r="D21" i="40"/>
  <c r="H54" i="41"/>
  <c r="H57" i="41" s="1"/>
  <c r="B21" i="40"/>
  <c r="E21" i="40"/>
  <c r="L21" i="40"/>
  <c r="L24" i="40" s="1"/>
  <c r="G18" i="40"/>
  <c r="G21" i="40" s="1"/>
  <c r="G24" i="40" s="1"/>
  <c r="H18" i="40"/>
  <c r="H21" i="40" s="1"/>
  <c r="H24" i="40" s="1"/>
  <c r="M22" i="41"/>
  <c r="J54" i="41"/>
  <c r="M52" i="41"/>
  <c r="I20" i="40"/>
  <c r="F19" i="40"/>
  <c r="F21" i="40" s="1"/>
  <c r="O52" i="41"/>
  <c r="C54" i="41"/>
  <c r="C57" i="41" s="1"/>
  <c r="C17" i="40"/>
  <c r="C21" i="40" s="1"/>
  <c r="I18" i="40"/>
  <c r="I17" i="40"/>
  <c r="O22" i="41"/>
  <c r="M57" i="41" l="1"/>
  <c r="M54" i="41"/>
  <c r="O54" i="41"/>
  <c r="O57" i="41"/>
  <c r="F24" i="40"/>
  <c r="F7" i="61"/>
  <c r="E24" i="40"/>
  <c r="E7" i="61"/>
  <c r="C24" i="40"/>
  <c r="C7" i="61"/>
  <c r="B24" i="40"/>
  <c r="B7" i="61"/>
  <c r="D24" i="40"/>
  <c r="D7" i="61"/>
  <c r="I21" i="40"/>
  <c r="I24" i="40" s="1"/>
  <c r="J57" i="41"/>
  <c r="K57" i="41" s="1"/>
  <c r="K54" i="41"/>
  <c r="G7" i="61" l="1"/>
  <c r="K7" i="61" s="1"/>
  <c r="E31" i="36"/>
  <c r="B31" i="36"/>
  <c r="A31" i="36"/>
  <c r="E30" i="36"/>
  <c r="B30" i="36"/>
  <c r="A30" i="36"/>
  <c r="A29" i="36"/>
  <c r="E26" i="36"/>
  <c r="B26" i="36"/>
  <c r="A26" i="36"/>
  <c r="E25" i="36"/>
  <c r="B25" i="36"/>
  <c r="A25" i="36"/>
  <c r="A24" i="36"/>
  <c r="E22" i="36"/>
  <c r="B22" i="36"/>
  <c r="A22" i="36"/>
  <c r="F21" i="36"/>
  <c r="E21" i="36"/>
  <c r="B21" i="36"/>
  <c r="A21" i="36"/>
  <c r="A20" i="36"/>
  <c r="E18" i="36"/>
  <c r="B18" i="36"/>
  <c r="A18" i="36"/>
  <c r="E17" i="36"/>
  <c r="B17" i="36"/>
  <c r="A17" i="36"/>
  <c r="E16" i="36"/>
  <c r="B16" i="36"/>
  <c r="A16" i="36"/>
  <c r="E15" i="36"/>
  <c r="B15" i="36"/>
  <c r="A15" i="36"/>
  <c r="E14" i="36"/>
  <c r="B14" i="36"/>
  <c r="A14" i="36"/>
  <c r="E13" i="36"/>
  <c r="B13" i="36"/>
  <c r="A13" i="36"/>
  <c r="A12" i="36"/>
  <c r="F10" i="36"/>
  <c r="E10" i="36"/>
  <c r="B10" i="36"/>
  <c r="A10" i="36"/>
  <c r="F9" i="36"/>
  <c r="E9" i="36"/>
  <c r="B9" i="36"/>
  <c r="A9" i="36"/>
  <c r="A7" i="36"/>
  <c r="P39" i="35"/>
  <c r="N39" i="35"/>
  <c r="K23" i="34" s="1"/>
  <c r="L39" i="35"/>
  <c r="J39" i="35"/>
  <c r="K39" i="35" s="1"/>
  <c r="I39" i="35"/>
  <c r="H23" i="34" s="1"/>
  <c r="H39" i="35"/>
  <c r="G39" i="35"/>
  <c r="F23" i="34" s="1"/>
  <c r="F39" i="35"/>
  <c r="E39" i="35"/>
  <c r="D39" i="35"/>
  <c r="C39" i="35"/>
  <c r="O38" i="35"/>
  <c r="M38" i="35"/>
  <c r="K38" i="35"/>
  <c r="F31" i="36" s="1"/>
  <c r="O37" i="35"/>
  <c r="M37" i="35"/>
  <c r="K37" i="35"/>
  <c r="F30" i="36" s="1"/>
  <c r="J34" i="35"/>
  <c r="G34" i="35"/>
  <c r="E34" i="35"/>
  <c r="D34" i="35"/>
  <c r="C34" i="35"/>
  <c r="P31" i="35"/>
  <c r="L20" i="34" s="1"/>
  <c r="N31" i="35"/>
  <c r="O31" i="35" s="1"/>
  <c r="L31" i="35"/>
  <c r="M31" i="35" s="1"/>
  <c r="K31" i="35"/>
  <c r="J31" i="35"/>
  <c r="I31" i="35"/>
  <c r="H20" i="34" s="1"/>
  <c r="H31" i="35"/>
  <c r="G31" i="35"/>
  <c r="F31" i="35"/>
  <c r="E31" i="35"/>
  <c r="D20" i="34" s="1"/>
  <c r="D31" i="35"/>
  <c r="C20" i="34" s="1"/>
  <c r="C31" i="35"/>
  <c r="O30" i="35"/>
  <c r="M30" i="35"/>
  <c r="K30" i="35"/>
  <c r="F26" i="36" s="1"/>
  <c r="O29" i="35"/>
  <c r="M29" i="35"/>
  <c r="K29" i="35"/>
  <c r="F25" i="36" s="1"/>
  <c r="P27" i="35"/>
  <c r="N27" i="35"/>
  <c r="L27" i="35"/>
  <c r="J27" i="35"/>
  <c r="I19" i="34" s="1"/>
  <c r="I27" i="35"/>
  <c r="H27" i="35"/>
  <c r="G27" i="35"/>
  <c r="O27" i="35" s="1"/>
  <c r="F27" i="35"/>
  <c r="E27" i="35"/>
  <c r="D27" i="35"/>
  <c r="C27" i="35"/>
  <c r="O26" i="35"/>
  <c r="M26" i="35"/>
  <c r="F22" i="36"/>
  <c r="P22" i="35"/>
  <c r="N22" i="35"/>
  <c r="K18" i="34" s="1"/>
  <c r="L22" i="35"/>
  <c r="M22" i="35" s="1"/>
  <c r="J22" i="35"/>
  <c r="I18" i="34" s="1"/>
  <c r="I22" i="35"/>
  <c r="H18" i="34" s="1"/>
  <c r="H22" i="35"/>
  <c r="G18" i="34" s="1"/>
  <c r="G22" i="35"/>
  <c r="F18" i="34" s="1"/>
  <c r="F6" i="62" s="1"/>
  <c r="F22" i="35"/>
  <c r="E18" i="34" s="1"/>
  <c r="E6" i="62" s="1"/>
  <c r="E22" i="35"/>
  <c r="D18" i="34" s="1"/>
  <c r="D6" i="62" s="1"/>
  <c r="D22" i="35"/>
  <c r="C18" i="34" s="1"/>
  <c r="C6" i="62" s="1"/>
  <c r="C22" i="35"/>
  <c r="B18" i="34" s="1"/>
  <c r="O21" i="35"/>
  <c r="M21" i="35"/>
  <c r="K21" i="35"/>
  <c r="F18" i="36" s="1"/>
  <c r="O18" i="35"/>
  <c r="M18" i="35"/>
  <c r="K18" i="35"/>
  <c r="F17" i="36" s="1"/>
  <c r="O17" i="35"/>
  <c r="M17" i="35"/>
  <c r="K17" i="35"/>
  <c r="F16" i="36" s="1"/>
  <c r="O16" i="35"/>
  <c r="M16" i="35"/>
  <c r="K16" i="35"/>
  <c r="F15" i="36" s="1"/>
  <c r="O15" i="35"/>
  <c r="M15" i="35"/>
  <c r="K15" i="35"/>
  <c r="F14" i="36" s="1"/>
  <c r="O14" i="35"/>
  <c r="M14" i="35"/>
  <c r="K14" i="35"/>
  <c r="F13" i="36" s="1"/>
  <c r="P11" i="35"/>
  <c r="N11" i="35"/>
  <c r="L11" i="35"/>
  <c r="K11" i="35"/>
  <c r="J11" i="35"/>
  <c r="I11" i="35"/>
  <c r="H11" i="35"/>
  <c r="G11" i="35"/>
  <c r="F17" i="34" s="1"/>
  <c r="F11" i="35"/>
  <c r="E11" i="35"/>
  <c r="D11" i="35"/>
  <c r="C11" i="35"/>
  <c r="O9" i="35"/>
  <c r="O11" i="35" s="1"/>
  <c r="M9" i="35"/>
  <c r="M11" i="35" s="1"/>
  <c r="A26" i="34"/>
  <c r="L23" i="34"/>
  <c r="J23" i="34"/>
  <c r="G23" i="34"/>
  <c r="E23" i="34"/>
  <c r="D23" i="34"/>
  <c r="C23" i="34"/>
  <c r="B23" i="34"/>
  <c r="A23" i="34"/>
  <c r="A21" i="34"/>
  <c r="K20" i="34"/>
  <c r="J20" i="34"/>
  <c r="I20" i="34"/>
  <c r="G20" i="34"/>
  <c r="F20" i="34"/>
  <c r="E20" i="34"/>
  <c r="B20" i="34"/>
  <c r="A20" i="34"/>
  <c r="L19" i="34"/>
  <c r="K19" i="34"/>
  <c r="H19" i="34"/>
  <c r="G19" i="34"/>
  <c r="E19" i="34"/>
  <c r="D19" i="34"/>
  <c r="C19" i="34"/>
  <c r="B19" i="34"/>
  <c r="A19" i="34"/>
  <c r="L18" i="34"/>
  <c r="J18" i="34"/>
  <c r="A18" i="34"/>
  <c r="L17" i="34"/>
  <c r="K17" i="34"/>
  <c r="J17" i="34"/>
  <c r="I17" i="34"/>
  <c r="H17" i="34"/>
  <c r="G17" i="34"/>
  <c r="E17" i="34"/>
  <c r="D17" i="34"/>
  <c r="C17" i="34"/>
  <c r="B17" i="34"/>
  <c r="A17" i="34"/>
  <c r="H16" i="34"/>
  <c r="G16" i="34"/>
  <c r="F16" i="34"/>
  <c r="E16" i="34"/>
  <c r="D16" i="34"/>
  <c r="C16" i="34"/>
  <c r="B16" i="34"/>
  <c r="F15" i="34"/>
  <c r="D15" i="34"/>
  <c r="C15" i="34"/>
  <c r="B15" i="34"/>
  <c r="M27" i="35" l="1"/>
  <c r="F33" i="35"/>
  <c r="F42" i="35" s="1"/>
  <c r="M39" i="35"/>
  <c r="H33" i="35"/>
  <c r="H42" i="35" s="1"/>
  <c r="B6" i="62"/>
  <c r="B21" i="34"/>
  <c r="B26" i="34" s="1"/>
  <c r="C33" i="35"/>
  <c r="C42" i="35" s="1"/>
  <c r="B12" i="61"/>
  <c r="J19" i="34"/>
  <c r="J21" i="34" s="1"/>
  <c r="J26" i="34" s="1"/>
  <c r="P33" i="35"/>
  <c r="P42" i="35" s="1"/>
  <c r="D33" i="35"/>
  <c r="D42" i="35" s="1"/>
  <c r="G33" i="35"/>
  <c r="G42" i="35" s="1"/>
  <c r="E33" i="35"/>
  <c r="E42" i="35" s="1"/>
  <c r="L21" i="34"/>
  <c r="L26" i="34" s="1"/>
  <c r="E21" i="34"/>
  <c r="G21" i="34"/>
  <c r="G26" i="34" s="1"/>
  <c r="L33" i="35"/>
  <c r="F19" i="34"/>
  <c r="I23" i="34"/>
  <c r="N33" i="35"/>
  <c r="C21" i="34"/>
  <c r="I21" i="34"/>
  <c r="J33" i="35"/>
  <c r="J42" i="35" s="1"/>
  <c r="H21" i="34"/>
  <c r="H26" i="34" s="1"/>
  <c r="I33" i="35"/>
  <c r="I42" i="35" s="1"/>
  <c r="K21" i="34"/>
  <c r="K26" i="34" s="1"/>
  <c r="O33" i="35"/>
  <c r="N42" i="35"/>
  <c r="D21" i="34"/>
  <c r="K22" i="35"/>
  <c r="O39" i="35"/>
  <c r="O22" i="35"/>
  <c r="M33" i="35" l="1"/>
  <c r="L42" i="35"/>
  <c r="E26" i="34"/>
  <c r="E12" i="61"/>
  <c r="C26" i="34"/>
  <c r="C12" i="61"/>
  <c r="D26" i="34"/>
  <c r="D12" i="61"/>
  <c r="F21" i="34"/>
  <c r="I26" i="34"/>
  <c r="G12" i="61"/>
  <c r="K33" i="35"/>
  <c r="F12" i="33"/>
  <c r="E12" i="33"/>
  <c r="B12" i="33"/>
  <c r="A12" i="33"/>
  <c r="E11" i="33"/>
  <c r="B11" i="33"/>
  <c r="A11" i="33"/>
  <c r="E10" i="33"/>
  <c r="B10" i="33"/>
  <c r="A10" i="33"/>
  <c r="E9" i="33"/>
  <c r="B9" i="33"/>
  <c r="A9" i="33"/>
  <c r="A8" i="33"/>
  <c r="A7" i="33"/>
  <c r="N15" i="32"/>
  <c r="N18" i="32" s="1"/>
  <c r="C15" i="32"/>
  <c r="C18" i="32" s="1"/>
  <c r="P13" i="32"/>
  <c r="P15" i="32" s="1"/>
  <c r="P18" i="32" s="1"/>
  <c r="N13" i="32"/>
  <c r="O13" i="32" s="1"/>
  <c r="M13" i="32"/>
  <c r="L13" i="32"/>
  <c r="L15" i="32" s="1"/>
  <c r="I13" i="32"/>
  <c r="I15" i="32" s="1"/>
  <c r="I18" i="32" s="1"/>
  <c r="H13" i="32"/>
  <c r="H15" i="32" s="1"/>
  <c r="H18" i="32" s="1"/>
  <c r="G13" i="32"/>
  <c r="G15" i="32" s="1"/>
  <c r="F13" i="32"/>
  <c r="F15" i="32" s="1"/>
  <c r="F18" i="32" s="1"/>
  <c r="E13" i="32"/>
  <c r="E15" i="32" s="1"/>
  <c r="E18" i="32" s="1"/>
  <c r="D13" i="32"/>
  <c r="D15" i="32" s="1"/>
  <c r="D18" i="32" s="1"/>
  <c r="C13" i="32"/>
  <c r="O11" i="32"/>
  <c r="M11" i="32"/>
  <c r="K11" i="32"/>
  <c r="F11" i="33" s="1"/>
  <c r="O10" i="32"/>
  <c r="M10" i="32"/>
  <c r="K10" i="32"/>
  <c r="F10" i="33" s="1"/>
  <c r="O9" i="32"/>
  <c r="M9" i="32"/>
  <c r="K9" i="32"/>
  <c r="F9" i="33" s="1"/>
  <c r="C24" i="31"/>
  <c r="A24" i="31"/>
  <c r="F21" i="31"/>
  <c r="F24" i="31" s="1"/>
  <c r="C21" i="31"/>
  <c r="A21" i="31"/>
  <c r="K20" i="31"/>
  <c r="K21" i="31" s="1"/>
  <c r="K24" i="31" s="1"/>
  <c r="J20" i="31"/>
  <c r="J21" i="31" s="1"/>
  <c r="J24" i="31" s="1"/>
  <c r="G20" i="31"/>
  <c r="G21" i="31" s="1"/>
  <c r="G24" i="31" s="1"/>
  <c r="F20" i="31"/>
  <c r="E20" i="31"/>
  <c r="E21" i="31" s="1"/>
  <c r="E24" i="31" s="1"/>
  <c r="D20" i="31"/>
  <c r="D21" i="31" s="1"/>
  <c r="D24" i="31" s="1"/>
  <c r="C20" i="31"/>
  <c r="B20" i="31"/>
  <c r="B21" i="31" s="1"/>
  <c r="B24" i="31" s="1"/>
  <c r="A20" i="31"/>
  <c r="H19" i="31"/>
  <c r="G19" i="31"/>
  <c r="F19" i="31"/>
  <c r="E19" i="31"/>
  <c r="D19" i="31"/>
  <c r="C19" i="31"/>
  <c r="B19" i="31"/>
  <c r="F18" i="31"/>
  <c r="D18" i="31"/>
  <c r="C18" i="31"/>
  <c r="B18" i="31"/>
  <c r="F12" i="61" l="1"/>
  <c r="F26" i="34"/>
  <c r="J15" i="32"/>
  <c r="J18" i="32" s="1"/>
  <c r="I20" i="31"/>
  <c r="H20" i="31"/>
  <c r="H21" i="31" s="1"/>
  <c r="H24" i="31" s="1"/>
  <c r="M15" i="32"/>
  <c r="L18" i="32"/>
  <c r="O15" i="32"/>
  <c r="G18" i="32"/>
  <c r="O18" i="32" s="1"/>
  <c r="L20" i="31"/>
  <c r="L21" i="31" s="1"/>
  <c r="L24" i="31" s="1"/>
  <c r="K12" i="61" l="1"/>
  <c r="K15" i="32"/>
  <c r="I21" i="31"/>
  <c r="G9" i="62"/>
  <c r="K9" i="62" s="1"/>
  <c r="I24" i="31"/>
  <c r="G13" i="61"/>
  <c r="K13" i="61" s="1"/>
  <c r="K18" i="32"/>
  <c r="M18" i="32"/>
  <c r="F18" i="30"/>
  <c r="E18" i="30"/>
  <c r="B18" i="30"/>
  <c r="A18" i="30"/>
  <c r="F17" i="30"/>
  <c r="E17" i="30"/>
  <c r="B17" i="30"/>
  <c r="A17" i="30"/>
  <c r="E16" i="30"/>
  <c r="B16" i="30"/>
  <c r="A16" i="30"/>
  <c r="F15" i="30"/>
  <c r="E15" i="30"/>
  <c r="B15" i="30"/>
  <c r="A15" i="30"/>
  <c r="A14" i="30"/>
  <c r="F12" i="30"/>
  <c r="E12" i="30"/>
  <c r="B12" i="30"/>
  <c r="A12" i="30"/>
  <c r="F11" i="30"/>
  <c r="E11" i="30"/>
  <c r="B11" i="30"/>
  <c r="A11" i="30"/>
  <c r="E10" i="30"/>
  <c r="B10" i="30"/>
  <c r="A10" i="30"/>
  <c r="F9" i="30"/>
  <c r="E9" i="30"/>
  <c r="B9" i="30"/>
  <c r="A9" i="30"/>
  <c r="A8" i="30"/>
  <c r="A7" i="30"/>
  <c r="P22" i="29"/>
  <c r="P25" i="29" s="1"/>
  <c r="D22" i="29"/>
  <c r="D25" i="29" s="1"/>
  <c r="C22" i="29"/>
  <c r="C25" i="29" s="1"/>
  <c r="P20" i="29"/>
  <c r="N20" i="29"/>
  <c r="O20" i="29" s="1"/>
  <c r="M20" i="29"/>
  <c r="L20" i="29"/>
  <c r="K20" i="29"/>
  <c r="J20" i="29"/>
  <c r="I20" i="29"/>
  <c r="H16" i="28" s="1"/>
  <c r="H20" i="29"/>
  <c r="H22" i="29" s="1"/>
  <c r="H25" i="29" s="1"/>
  <c r="G20" i="29"/>
  <c r="F20" i="29"/>
  <c r="E16" i="28" s="1"/>
  <c r="E20" i="29"/>
  <c r="D16" i="28" s="1"/>
  <c r="D20" i="29"/>
  <c r="C20" i="29"/>
  <c r="O17" i="29"/>
  <c r="M17" i="29"/>
  <c r="K17" i="29"/>
  <c r="F16" i="30" s="1"/>
  <c r="P13" i="29"/>
  <c r="N13" i="29"/>
  <c r="O13" i="29" s="1"/>
  <c r="L13" i="29"/>
  <c r="M13" i="29" s="1"/>
  <c r="J13" i="29"/>
  <c r="K13" i="29" s="1"/>
  <c r="I13" i="29"/>
  <c r="H13" i="29"/>
  <c r="G13" i="29"/>
  <c r="G22" i="29" s="1"/>
  <c r="G25" i="29" s="1"/>
  <c r="F13" i="29"/>
  <c r="F22" i="29" s="1"/>
  <c r="F25" i="29" s="1"/>
  <c r="E13" i="29"/>
  <c r="D13" i="29"/>
  <c r="C13" i="29"/>
  <c r="B15" i="28" s="1"/>
  <c r="B17" i="28" s="1"/>
  <c r="B20" i="28" s="1"/>
  <c r="O10" i="29"/>
  <c r="M10" i="29"/>
  <c r="K10" i="29"/>
  <c r="F10" i="30" s="1"/>
  <c r="F20" i="28"/>
  <c r="A20" i="28"/>
  <c r="F17" i="28"/>
  <c r="C17" i="28"/>
  <c r="C20" i="28" s="1"/>
  <c r="A17" i="28"/>
  <c r="L16" i="28"/>
  <c r="K16" i="28"/>
  <c r="J16" i="28"/>
  <c r="I16" i="28"/>
  <c r="G16" i="28"/>
  <c r="F16" i="28"/>
  <c r="C16" i="28"/>
  <c r="B16" i="28"/>
  <c r="A16" i="28"/>
  <c r="L15" i="28"/>
  <c r="L17" i="28" s="1"/>
  <c r="L20" i="28" s="1"/>
  <c r="K15" i="28"/>
  <c r="K17" i="28" s="1"/>
  <c r="K20" i="28" s="1"/>
  <c r="J15" i="28"/>
  <c r="J17" i="28" s="1"/>
  <c r="J20" i="28" s="1"/>
  <c r="G15" i="28"/>
  <c r="G17" i="28" s="1"/>
  <c r="G20" i="28" s="1"/>
  <c r="F15" i="28"/>
  <c r="E15" i="28"/>
  <c r="D15" i="28"/>
  <c r="C15" i="28"/>
  <c r="A15" i="28"/>
  <c r="H14" i="28"/>
  <c r="G14" i="28"/>
  <c r="F14" i="28"/>
  <c r="E14" i="28"/>
  <c r="D14" i="28"/>
  <c r="C14" i="28"/>
  <c r="B14" i="28"/>
  <c r="F13" i="28"/>
  <c r="D13" i="28"/>
  <c r="C13" i="28"/>
  <c r="B13" i="28"/>
  <c r="I22" i="29" l="1"/>
  <c r="I25" i="29" s="1"/>
  <c r="E17" i="28"/>
  <c r="E20" i="28" s="1"/>
  <c r="D17" i="28"/>
  <c r="D20" i="28" s="1"/>
  <c r="E22" i="29"/>
  <c r="E25" i="29" s="1"/>
  <c r="H15" i="28"/>
  <c r="H17" i="28" s="1"/>
  <c r="H20" i="28" s="1"/>
  <c r="I15" i="28"/>
  <c r="I17" i="28" s="1"/>
  <c r="I20" i="28" s="1"/>
  <c r="J22" i="29"/>
  <c r="L22" i="29"/>
  <c r="N22" i="29"/>
  <c r="O22" i="29" l="1"/>
  <c r="N25" i="29"/>
  <c r="O25" i="29" s="1"/>
  <c r="K22" i="29"/>
  <c r="J25" i="29"/>
  <c r="K25" i="29" s="1"/>
  <c r="M22" i="29"/>
  <c r="L25" i="29"/>
  <c r="M25" i="29" s="1"/>
  <c r="E39" i="27"/>
  <c r="B39" i="27"/>
  <c r="A39" i="27"/>
  <c r="B38" i="27"/>
  <c r="A38" i="27"/>
  <c r="E37" i="27"/>
  <c r="B37" i="27"/>
  <c r="A37" i="27"/>
  <c r="E36" i="27"/>
  <c r="B36" i="27"/>
  <c r="A36" i="27"/>
  <c r="E35" i="27"/>
  <c r="B35" i="27"/>
  <c r="A35" i="27"/>
  <c r="A34" i="27"/>
  <c r="E12" i="27"/>
  <c r="E11" i="27"/>
  <c r="E10" i="27"/>
  <c r="E9" i="27"/>
  <c r="E8" i="27"/>
  <c r="A7" i="27"/>
  <c r="F21" i="27"/>
  <c r="E21" i="27"/>
  <c r="F20" i="27"/>
  <c r="E20" i="27"/>
  <c r="F19" i="27"/>
  <c r="E19" i="27"/>
  <c r="E18" i="27"/>
  <c r="E17" i="27"/>
  <c r="A16" i="27"/>
  <c r="F30" i="27"/>
  <c r="E30" i="27"/>
  <c r="B30" i="27"/>
  <c r="A30" i="27"/>
  <c r="F29" i="27"/>
  <c r="E29" i="27"/>
  <c r="B29" i="27"/>
  <c r="A29" i="27"/>
  <c r="F28" i="27"/>
  <c r="E28" i="27"/>
  <c r="B28" i="27"/>
  <c r="A28" i="27"/>
  <c r="F27" i="27"/>
  <c r="E27" i="27"/>
  <c r="B27" i="27"/>
  <c r="A27" i="27"/>
  <c r="F26" i="27"/>
  <c r="E26" i="27"/>
  <c r="B26" i="27"/>
  <c r="A26" i="27"/>
  <c r="A25" i="27"/>
  <c r="P41" i="26"/>
  <c r="N41" i="26"/>
  <c r="L41" i="26"/>
  <c r="I41" i="26"/>
  <c r="H41" i="26"/>
  <c r="G41" i="26"/>
  <c r="F41" i="26"/>
  <c r="E41" i="26"/>
  <c r="D41" i="26"/>
  <c r="C41" i="26"/>
  <c r="O40" i="26"/>
  <c r="M40" i="26"/>
  <c r="K40" i="26"/>
  <c r="F39" i="27" s="1"/>
  <c r="O39" i="26"/>
  <c r="M39" i="26"/>
  <c r="F38" i="27"/>
  <c r="O38" i="26"/>
  <c r="M38" i="26"/>
  <c r="K38" i="26"/>
  <c r="F37" i="27" s="1"/>
  <c r="O37" i="26"/>
  <c r="M37" i="26"/>
  <c r="K37" i="26"/>
  <c r="F36" i="27" s="1"/>
  <c r="O36" i="26"/>
  <c r="M36" i="26"/>
  <c r="K36" i="26"/>
  <c r="F35" i="27" s="1"/>
  <c r="P15" i="26"/>
  <c r="N15" i="26"/>
  <c r="L15" i="26"/>
  <c r="O13" i="26"/>
  <c r="M13" i="26"/>
  <c r="K13" i="26"/>
  <c r="F12" i="27" s="1"/>
  <c r="F13" i="26"/>
  <c r="B25" i="25" s="1"/>
  <c r="E13" i="26"/>
  <c r="B13" i="26"/>
  <c r="B12" i="27" s="1"/>
  <c r="A13" i="26"/>
  <c r="A12" i="27" s="1"/>
  <c r="O12" i="26"/>
  <c r="M12" i="26"/>
  <c r="F11" i="27"/>
  <c r="F12" i="26"/>
  <c r="B24" i="25" s="1"/>
  <c r="E12" i="26"/>
  <c r="B12" i="26"/>
  <c r="B11" i="27" s="1"/>
  <c r="A12" i="26"/>
  <c r="A11" i="27" s="1"/>
  <c r="O11" i="26"/>
  <c r="M11" i="26"/>
  <c r="K11" i="26"/>
  <c r="F10" i="27" s="1"/>
  <c r="F11" i="26"/>
  <c r="B23" i="25" s="1"/>
  <c r="E11" i="26"/>
  <c r="B11" i="26"/>
  <c r="B10" i="27" s="1"/>
  <c r="A11" i="26"/>
  <c r="A10" i="27" s="1"/>
  <c r="O10" i="26"/>
  <c r="M10" i="26"/>
  <c r="K10" i="26"/>
  <c r="F9" i="27" s="1"/>
  <c r="F10" i="26"/>
  <c r="B22" i="25" s="1"/>
  <c r="E10" i="26"/>
  <c r="B10" i="26"/>
  <c r="B9" i="27" s="1"/>
  <c r="A10" i="26"/>
  <c r="A9" i="27" s="1"/>
  <c r="O9" i="26"/>
  <c r="M9" i="26"/>
  <c r="K9" i="26"/>
  <c r="F8" i="27" s="1"/>
  <c r="F9" i="26"/>
  <c r="B21" i="25" s="1"/>
  <c r="E9" i="26"/>
  <c r="B9" i="26"/>
  <c r="B8" i="27" s="1"/>
  <c r="A9" i="26"/>
  <c r="A8" i="27" s="1"/>
  <c r="P24" i="26"/>
  <c r="N24" i="26"/>
  <c r="L24" i="26"/>
  <c r="B22" i="26"/>
  <c r="B21" i="27" s="1"/>
  <c r="A22" i="26"/>
  <c r="A21" i="27" s="1"/>
  <c r="B21" i="26"/>
  <c r="B20" i="27" s="1"/>
  <c r="A21" i="26"/>
  <c r="A20" i="27" s="1"/>
  <c r="B20" i="26"/>
  <c r="B19" i="27" s="1"/>
  <c r="A20" i="26"/>
  <c r="A19" i="27" s="1"/>
  <c r="O19" i="26"/>
  <c r="M19" i="26"/>
  <c r="F18" i="27"/>
  <c r="B19" i="26"/>
  <c r="B18" i="27" s="1"/>
  <c r="A19" i="26"/>
  <c r="A18" i="27" s="1"/>
  <c r="O18" i="26"/>
  <c r="M18" i="26"/>
  <c r="F17" i="27"/>
  <c r="B18" i="26"/>
  <c r="B17" i="27" s="1"/>
  <c r="A18" i="26"/>
  <c r="A17" i="27" s="1"/>
  <c r="I38" i="25"/>
  <c r="H38" i="25"/>
  <c r="G38" i="25"/>
  <c r="F38" i="25"/>
  <c r="E38" i="25"/>
  <c r="D38" i="25"/>
  <c r="C38" i="25"/>
  <c r="B38" i="25"/>
  <c r="I37" i="25"/>
  <c r="H37" i="25"/>
  <c r="G37" i="25"/>
  <c r="E37" i="25"/>
  <c r="D37" i="25"/>
  <c r="C37" i="25"/>
  <c r="I36" i="25"/>
  <c r="H36" i="25"/>
  <c r="G36" i="25"/>
  <c r="F36" i="25"/>
  <c r="E36" i="25"/>
  <c r="D36" i="25"/>
  <c r="C36" i="25"/>
  <c r="B36" i="25"/>
  <c r="I35" i="25"/>
  <c r="H35" i="25"/>
  <c r="G35" i="25"/>
  <c r="F35" i="25"/>
  <c r="E35" i="25"/>
  <c r="D35" i="25"/>
  <c r="C35" i="25"/>
  <c r="B35" i="25"/>
  <c r="I34" i="25"/>
  <c r="H34" i="25"/>
  <c r="G34" i="25"/>
  <c r="F34" i="25"/>
  <c r="E34" i="25"/>
  <c r="D34" i="25"/>
  <c r="C34" i="25"/>
  <c r="B34" i="25"/>
  <c r="I33" i="25"/>
  <c r="H33" i="25"/>
  <c r="G33" i="25"/>
  <c r="F33" i="25"/>
  <c r="E33" i="25"/>
  <c r="D33" i="25"/>
  <c r="C33" i="25"/>
  <c r="B33" i="25"/>
  <c r="F32" i="25"/>
  <c r="D32" i="25"/>
  <c r="C32" i="25"/>
  <c r="B32" i="25"/>
  <c r="A31" i="25"/>
  <c r="I25" i="25"/>
  <c r="H25" i="25"/>
  <c r="G25" i="25"/>
  <c r="F25" i="25"/>
  <c r="D25" i="25"/>
  <c r="I24" i="25"/>
  <c r="H24" i="25"/>
  <c r="G24" i="25"/>
  <c r="F24" i="25"/>
  <c r="D24" i="25"/>
  <c r="I23" i="25"/>
  <c r="H23" i="25"/>
  <c r="G23" i="25"/>
  <c r="F23" i="25"/>
  <c r="D23" i="25"/>
  <c r="I22" i="25"/>
  <c r="H22" i="25"/>
  <c r="G22" i="25"/>
  <c r="F22" i="25"/>
  <c r="D22" i="25"/>
  <c r="I21" i="25"/>
  <c r="H21" i="25"/>
  <c r="G21" i="25"/>
  <c r="F21" i="25"/>
  <c r="E21" i="25"/>
  <c r="E29" i="25" s="1"/>
  <c r="D21" i="25"/>
  <c r="F29" i="25" l="1"/>
  <c r="D29" i="25"/>
  <c r="B29" i="25"/>
  <c r="J39" i="26"/>
  <c r="D41" i="25"/>
  <c r="C41" i="25"/>
  <c r="I41" i="25"/>
  <c r="G29" i="25"/>
  <c r="K15" i="26"/>
  <c r="I29" i="25"/>
  <c r="E41" i="25"/>
  <c r="M24" i="26"/>
  <c r="M15" i="26"/>
  <c r="O15" i="26"/>
  <c r="G41" i="25"/>
  <c r="H41" i="25"/>
  <c r="O24" i="26"/>
  <c r="E15" i="26"/>
  <c r="B41" i="25"/>
  <c r="H29" i="25"/>
  <c r="M41" i="26"/>
  <c r="O41" i="26"/>
  <c r="F15" i="26"/>
  <c r="E38" i="27" l="1"/>
  <c r="F37" i="25"/>
  <c r="F41" i="25" s="1"/>
  <c r="J41" i="26"/>
  <c r="K41" i="26" s="1"/>
  <c r="F40" i="24"/>
  <c r="E40" i="24"/>
  <c r="B40" i="24"/>
  <c r="A40" i="24"/>
  <c r="E39" i="24"/>
  <c r="B39" i="24"/>
  <c r="A39" i="24"/>
  <c r="A38" i="24"/>
  <c r="F35" i="24"/>
  <c r="E35" i="24"/>
  <c r="B35" i="24"/>
  <c r="A35" i="24"/>
  <c r="F31" i="24"/>
  <c r="E31" i="24"/>
  <c r="B31" i="24"/>
  <c r="A31" i="24"/>
  <c r="E30" i="24"/>
  <c r="B30" i="24"/>
  <c r="A30" i="24"/>
  <c r="E29" i="24"/>
  <c r="B29" i="24"/>
  <c r="A29" i="24"/>
  <c r="F28" i="24"/>
  <c r="E28" i="24"/>
  <c r="B28" i="24"/>
  <c r="A28" i="24"/>
  <c r="E27" i="24"/>
  <c r="B27" i="24"/>
  <c r="A27" i="24"/>
  <c r="E26" i="24"/>
  <c r="B26" i="24"/>
  <c r="A26" i="24"/>
  <c r="E25" i="24"/>
  <c r="B25" i="24"/>
  <c r="A25" i="24"/>
  <c r="E24" i="24"/>
  <c r="B24" i="24"/>
  <c r="A24" i="24"/>
  <c r="E23" i="24"/>
  <c r="B23" i="24"/>
  <c r="A23" i="24"/>
  <c r="A22" i="24"/>
  <c r="E20" i="24"/>
  <c r="B20" i="24"/>
  <c r="A20" i="24"/>
  <c r="E19" i="24"/>
  <c r="B19" i="24"/>
  <c r="A19" i="24"/>
  <c r="E18" i="24"/>
  <c r="B18" i="24"/>
  <c r="A18" i="24"/>
  <c r="E17" i="24"/>
  <c r="B17" i="24"/>
  <c r="A17" i="24"/>
  <c r="E16" i="24"/>
  <c r="B16" i="24"/>
  <c r="A16" i="24"/>
  <c r="E15" i="24"/>
  <c r="B15" i="24"/>
  <c r="A15" i="24"/>
  <c r="A14" i="24"/>
  <c r="F12" i="24"/>
  <c r="E12" i="24"/>
  <c r="B12" i="24"/>
  <c r="A12" i="24"/>
  <c r="F10" i="24"/>
  <c r="E10" i="24"/>
  <c r="B10" i="24"/>
  <c r="A10" i="24"/>
  <c r="E9" i="24"/>
  <c r="B9" i="24"/>
  <c r="A9" i="24"/>
  <c r="A8" i="24"/>
  <c r="A7" i="24"/>
  <c r="P45" i="23"/>
  <c r="N45" i="23"/>
  <c r="L45" i="23"/>
  <c r="M45" i="23" s="1"/>
  <c r="J45" i="23"/>
  <c r="I23" i="22" s="1"/>
  <c r="G33" i="61" s="1"/>
  <c r="K33" i="61" s="1"/>
  <c r="I45" i="23"/>
  <c r="H23" i="22" s="1"/>
  <c r="H45" i="23"/>
  <c r="G23" i="22" s="1"/>
  <c r="G45" i="23"/>
  <c r="O45" i="23" s="1"/>
  <c r="F45" i="23"/>
  <c r="E45" i="23"/>
  <c r="D45" i="23"/>
  <c r="C23" i="22" s="1"/>
  <c r="C33" i="61" s="1"/>
  <c r="C45" i="23"/>
  <c r="B23" i="22" s="1"/>
  <c r="B33" i="61" s="1"/>
  <c r="O43" i="23"/>
  <c r="M43" i="23"/>
  <c r="K43" i="23"/>
  <c r="F39" i="24" s="1"/>
  <c r="P37" i="23"/>
  <c r="L20" i="22" s="1"/>
  <c r="N37" i="23"/>
  <c r="L37" i="23"/>
  <c r="J37" i="23"/>
  <c r="I20" i="22" s="1"/>
  <c r="G26" i="62" s="1"/>
  <c r="K26" i="62" s="1"/>
  <c r="I37" i="23"/>
  <c r="H20" i="22" s="1"/>
  <c r="H37" i="23"/>
  <c r="F37" i="23"/>
  <c r="E37" i="23"/>
  <c r="D20" i="22" s="1"/>
  <c r="D26" i="62" s="1"/>
  <c r="D37" i="23"/>
  <c r="C37" i="23"/>
  <c r="B20" i="22" s="1"/>
  <c r="B26" i="62" s="1"/>
  <c r="J33" i="23"/>
  <c r="G33" i="23"/>
  <c r="E33" i="23"/>
  <c r="D33" i="23"/>
  <c r="C33" i="23"/>
  <c r="P32" i="23"/>
  <c r="L19" i="22" s="1"/>
  <c r="O32" i="23"/>
  <c r="N32" i="23"/>
  <c r="L32" i="23"/>
  <c r="J32" i="23"/>
  <c r="I19" i="22" s="1"/>
  <c r="G25" i="62" s="1"/>
  <c r="K25" i="62" s="1"/>
  <c r="I32" i="23"/>
  <c r="H19" i="22" s="1"/>
  <c r="H32" i="23"/>
  <c r="G19" i="22" s="1"/>
  <c r="G32" i="23"/>
  <c r="F32" i="23"/>
  <c r="E19" i="22" s="1"/>
  <c r="E25" i="62" s="1"/>
  <c r="E32" i="23"/>
  <c r="D19" i="22" s="1"/>
  <c r="D25" i="62" s="1"/>
  <c r="D32" i="23"/>
  <c r="C19" i="22" s="1"/>
  <c r="C25" i="62" s="1"/>
  <c r="C32" i="23"/>
  <c r="B19" i="22" s="1"/>
  <c r="B25" i="62" s="1"/>
  <c r="O30" i="23"/>
  <c r="M30" i="23"/>
  <c r="K30" i="23"/>
  <c r="F30" i="24" s="1"/>
  <c r="O29" i="23"/>
  <c r="M29" i="23"/>
  <c r="K29" i="23"/>
  <c r="F29" i="24" s="1"/>
  <c r="O27" i="23"/>
  <c r="M27" i="23"/>
  <c r="F27" i="24"/>
  <c r="O26" i="23"/>
  <c r="M26" i="23"/>
  <c r="K26" i="23"/>
  <c r="F26" i="24" s="1"/>
  <c r="O25" i="23"/>
  <c r="M25" i="23"/>
  <c r="K25" i="23"/>
  <c r="F25" i="24" s="1"/>
  <c r="O24" i="23"/>
  <c r="M24" i="23"/>
  <c r="K24" i="23"/>
  <c r="F24" i="24" s="1"/>
  <c r="O23" i="23"/>
  <c r="M23" i="23"/>
  <c r="K23" i="23"/>
  <c r="F23" i="24" s="1"/>
  <c r="P21" i="23"/>
  <c r="N21" i="23"/>
  <c r="L21" i="23"/>
  <c r="J18" i="22" s="1"/>
  <c r="J21" i="23"/>
  <c r="I21" i="23"/>
  <c r="H18" i="22" s="1"/>
  <c r="H21" i="23"/>
  <c r="G21" i="23"/>
  <c r="F18" i="22" s="1"/>
  <c r="F24" i="62" s="1"/>
  <c r="F21" i="23"/>
  <c r="E21" i="23"/>
  <c r="D21" i="23"/>
  <c r="C18" i="22" s="1"/>
  <c r="C24" i="62" s="1"/>
  <c r="C21" i="23"/>
  <c r="O20" i="23"/>
  <c r="M20" i="23"/>
  <c r="K20" i="23"/>
  <c r="F20" i="24" s="1"/>
  <c r="O19" i="23"/>
  <c r="M19" i="23"/>
  <c r="K19" i="23"/>
  <c r="F19" i="24" s="1"/>
  <c r="O18" i="23"/>
  <c r="M18" i="23"/>
  <c r="K18" i="23"/>
  <c r="F18" i="24" s="1"/>
  <c r="O17" i="23"/>
  <c r="M17" i="23"/>
  <c r="K17" i="23"/>
  <c r="F17" i="24" s="1"/>
  <c r="O16" i="23"/>
  <c r="M16" i="23"/>
  <c r="K16" i="23"/>
  <c r="F16" i="24" s="1"/>
  <c r="O15" i="23"/>
  <c r="M15" i="23"/>
  <c r="K15" i="23"/>
  <c r="F15" i="24" s="1"/>
  <c r="P13" i="23"/>
  <c r="L17" i="22" s="1"/>
  <c r="N13" i="23"/>
  <c r="K17" i="22" s="1"/>
  <c r="L13" i="23"/>
  <c r="H17" i="22"/>
  <c r="F17" i="22"/>
  <c r="C17" i="22"/>
  <c r="B17" i="22"/>
  <c r="B23" i="62" s="1"/>
  <c r="O9" i="23"/>
  <c r="M9" i="23"/>
  <c r="K9" i="23"/>
  <c r="F9" i="24" s="1"/>
  <c r="A26" i="22"/>
  <c r="L23" i="22"/>
  <c r="K23" i="22"/>
  <c r="J23" i="22"/>
  <c r="F23" i="22"/>
  <c r="F33" i="61" s="1"/>
  <c r="E23" i="22"/>
  <c r="E33" i="61" s="1"/>
  <c r="D23" i="22"/>
  <c r="D33" i="61" s="1"/>
  <c r="A23" i="22"/>
  <c r="A21" i="22"/>
  <c r="K20" i="22"/>
  <c r="J20" i="22"/>
  <c r="G20" i="22"/>
  <c r="F20" i="22"/>
  <c r="F26" i="62" s="1"/>
  <c r="E20" i="22"/>
  <c r="E26" i="62" s="1"/>
  <c r="C20" i="22"/>
  <c r="C26" i="62" s="1"/>
  <c r="A20" i="22"/>
  <c r="K19" i="22"/>
  <c r="J19" i="22"/>
  <c r="F19" i="22"/>
  <c r="F25" i="62" s="1"/>
  <c r="A19" i="22"/>
  <c r="L18" i="22"/>
  <c r="K18" i="22"/>
  <c r="I18" i="22"/>
  <c r="G24" i="62" s="1"/>
  <c r="G18" i="22"/>
  <c r="E18" i="22"/>
  <c r="E24" i="62" s="1"/>
  <c r="D18" i="22"/>
  <c r="D24" i="62" s="1"/>
  <c r="A18" i="22"/>
  <c r="J17" i="22"/>
  <c r="A17" i="22"/>
  <c r="H16" i="22"/>
  <c r="G16" i="22"/>
  <c r="F16" i="22"/>
  <c r="E16" i="22"/>
  <c r="D16" i="22"/>
  <c r="C16" i="22"/>
  <c r="B16" i="22"/>
  <c r="F15" i="22"/>
  <c r="D15" i="22"/>
  <c r="C15" i="22"/>
  <c r="B15" i="22"/>
  <c r="C21" i="22" l="1"/>
  <c r="C19" i="61" s="1"/>
  <c r="C23" i="62"/>
  <c r="C27" i="62" s="1"/>
  <c r="G39" i="23"/>
  <c r="G48" i="23" s="1"/>
  <c r="F39" i="23"/>
  <c r="F48" i="23" s="1"/>
  <c r="F21" i="22"/>
  <c r="F23" i="62"/>
  <c r="F27" i="62" s="1"/>
  <c r="G17" i="67" s="1"/>
  <c r="H39" i="23"/>
  <c r="H48" i="23" s="1"/>
  <c r="K21" i="23"/>
  <c r="E39" i="23"/>
  <c r="E48" i="23" s="1"/>
  <c r="J21" i="22"/>
  <c r="J26" i="22" s="1"/>
  <c r="K32" i="23"/>
  <c r="I39" i="23"/>
  <c r="I48" i="23" s="1"/>
  <c r="J39" i="23"/>
  <c r="J48" i="23" s="1"/>
  <c r="O21" i="23"/>
  <c r="M32" i="23"/>
  <c r="G17" i="22"/>
  <c r="G21" i="22" s="1"/>
  <c r="G26" i="22" s="1"/>
  <c r="M13" i="23"/>
  <c r="L21" i="22"/>
  <c r="L26" i="22" s="1"/>
  <c r="K21" i="22"/>
  <c r="K26" i="22" s="1"/>
  <c r="P39" i="23"/>
  <c r="P48" i="23" s="1"/>
  <c r="D39" i="23"/>
  <c r="D48" i="23" s="1"/>
  <c r="K24" i="62"/>
  <c r="C39" i="23"/>
  <c r="C48" i="23" s="1"/>
  <c r="I17" i="22"/>
  <c r="K13" i="23"/>
  <c r="C26" i="22"/>
  <c r="H21" i="22"/>
  <c r="H26" i="22" s="1"/>
  <c r="B18" i="22"/>
  <c r="L39" i="23"/>
  <c r="K45" i="23"/>
  <c r="M21" i="23"/>
  <c r="D17" i="22"/>
  <c r="O13" i="23"/>
  <c r="E17" i="22"/>
  <c r="N39" i="23"/>
  <c r="K48" i="23" l="1"/>
  <c r="K39" i="23"/>
  <c r="F26" i="22"/>
  <c r="F19" i="61"/>
  <c r="D21" i="22"/>
  <c r="D23" i="62"/>
  <c r="D27" i="62" s="1"/>
  <c r="E21" i="22"/>
  <c r="E23" i="62"/>
  <c r="E27" i="62" s="1"/>
  <c r="I21" i="22"/>
  <c r="G23" i="62"/>
  <c r="B21" i="22"/>
  <c r="B24" i="62"/>
  <c r="B27" i="62" s="1"/>
  <c r="L48" i="23"/>
  <c r="M48" i="23" s="1"/>
  <c r="M39" i="23"/>
  <c r="O39" i="23"/>
  <c r="N48" i="23"/>
  <c r="O48" i="23" s="1"/>
  <c r="K23" i="62" l="1"/>
  <c r="G27" i="62"/>
  <c r="K27" i="62" s="1"/>
  <c r="D26" i="22"/>
  <c r="D19" i="61"/>
  <c r="B26" i="22"/>
  <c r="B19" i="61"/>
  <c r="I26" i="22"/>
  <c r="G19" i="61"/>
  <c r="K19" i="61" s="1"/>
  <c r="E26" i="22"/>
  <c r="E19" i="61"/>
  <c r="E37" i="18"/>
  <c r="B37" i="18"/>
  <c r="A37" i="18"/>
  <c r="F36" i="18"/>
  <c r="E36" i="18"/>
  <c r="B36" i="18"/>
  <c r="A36" i="18"/>
  <c r="E35" i="18"/>
  <c r="B35" i="18"/>
  <c r="A35" i="18"/>
  <c r="E34" i="18"/>
  <c r="B34" i="18"/>
  <c r="A34" i="18"/>
  <c r="A33" i="18"/>
  <c r="E30" i="18"/>
  <c r="B30" i="18"/>
  <c r="A30" i="18"/>
  <c r="E29" i="18"/>
  <c r="B29" i="18"/>
  <c r="A29" i="18"/>
  <c r="E28" i="18"/>
  <c r="B28" i="18"/>
  <c r="A28" i="18"/>
  <c r="E27" i="18"/>
  <c r="B27" i="18"/>
  <c r="A27" i="18"/>
  <c r="E26" i="18"/>
  <c r="B26" i="18"/>
  <c r="A26" i="18"/>
  <c r="E25" i="18"/>
  <c r="B25" i="18"/>
  <c r="A25" i="18"/>
  <c r="E24" i="18"/>
  <c r="B24" i="18"/>
  <c r="A24" i="18"/>
  <c r="E23" i="18"/>
  <c r="B23" i="18"/>
  <c r="A23" i="18"/>
  <c r="A22" i="18"/>
  <c r="E20" i="18"/>
  <c r="B20" i="18"/>
  <c r="A20" i="18"/>
  <c r="E19" i="18"/>
  <c r="B19" i="18"/>
  <c r="A19" i="18"/>
  <c r="E18" i="18"/>
  <c r="B18" i="18"/>
  <c r="A18" i="18"/>
  <c r="E17" i="18"/>
  <c r="B17" i="18"/>
  <c r="A17" i="18"/>
  <c r="A16" i="18"/>
  <c r="F14" i="18"/>
  <c r="E14" i="18"/>
  <c r="B14" i="18"/>
  <c r="A14" i="18"/>
  <c r="F13" i="18"/>
  <c r="E13" i="18"/>
  <c r="B13" i="18"/>
  <c r="A13" i="18"/>
  <c r="E12" i="18"/>
  <c r="B12" i="18"/>
  <c r="A12" i="18"/>
  <c r="F10" i="18"/>
  <c r="E10" i="18"/>
  <c r="B10" i="18"/>
  <c r="A10" i="18"/>
  <c r="E9" i="18"/>
  <c r="B9" i="18"/>
  <c r="A9" i="18"/>
  <c r="A8" i="18"/>
  <c r="A7" i="18"/>
  <c r="P45" i="17"/>
  <c r="N45" i="17"/>
  <c r="O45" i="17" s="1"/>
  <c r="M45" i="17"/>
  <c r="L45" i="17"/>
  <c r="J45" i="17"/>
  <c r="K45" i="17" s="1"/>
  <c r="I45" i="17"/>
  <c r="H45" i="17"/>
  <c r="G20" i="16" s="1"/>
  <c r="G45" i="17"/>
  <c r="F45" i="17"/>
  <c r="E20" i="16" s="1"/>
  <c r="E28" i="61" s="1"/>
  <c r="E45" i="17"/>
  <c r="D45" i="17"/>
  <c r="C20" i="16" s="1"/>
  <c r="C28" i="61" s="1"/>
  <c r="C45" i="17"/>
  <c r="B20" i="16" s="1"/>
  <c r="B28" i="61" s="1"/>
  <c r="O44" i="17"/>
  <c r="M44" i="17"/>
  <c r="K44" i="17"/>
  <c r="F37" i="18" s="1"/>
  <c r="O42" i="17"/>
  <c r="K42" i="17"/>
  <c r="F35" i="18" s="1"/>
  <c r="O41" i="17"/>
  <c r="K41" i="17"/>
  <c r="F34" i="18" s="1"/>
  <c r="N39" i="17"/>
  <c r="L39" i="17"/>
  <c r="J38" i="17"/>
  <c r="G38" i="17"/>
  <c r="E38" i="17"/>
  <c r="D38" i="17"/>
  <c r="C38" i="17"/>
  <c r="P32" i="17"/>
  <c r="L17" i="16" s="1"/>
  <c r="N32" i="17"/>
  <c r="O32" i="17" s="1"/>
  <c r="L32" i="17"/>
  <c r="J32" i="17"/>
  <c r="I32" i="17"/>
  <c r="H32" i="17"/>
  <c r="G32" i="17"/>
  <c r="F17" i="16" s="1"/>
  <c r="F32" i="17"/>
  <c r="E32" i="17"/>
  <c r="D17" i="16" s="1"/>
  <c r="D32" i="17"/>
  <c r="C32" i="17"/>
  <c r="O31" i="17"/>
  <c r="M31" i="17"/>
  <c r="K31" i="17"/>
  <c r="F30" i="18" s="1"/>
  <c r="O30" i="17"/>
  <c r="M30" i="17"/>
  <c r="K30" i="17"/>
  <c r="F29" i="18" s="1"/>
  <c r="O29" i="17"/>
  <c r="K29" i="17"/>
  <c r="F28" i="18" s="1"/>
  <c r="O28" i="17"/>
  <c r="M28" i="17"/>
  <c r="K28" i="17"/>
  <c r="F27" i="18" s="1"/>
  <c r="O27" i="17"/>
  <c r="M27" i="17"/>
  <c r="K27" i="17"/>
  <c r="F26" i="18" s="1"/>
  <c r="O26" i="17"/>
  <c r="M26" i="17"/>
  <c r="K26" i="17"/>
  <c r="F25" i="18" s="1"/>
  <c r="O25" i="17"/>
  <c r="M25" i="17"/>
  <c r="K25" i="17"/>
  <c r="F24" i="18" s="1"/>
  <c r="O24" i="17"/>
  <c r="M24" i="17"/>
  <c r="K24" i="17"/>
  <c r="F23" i="18" s="1"/>
  <c r="P22" i="17"/>
  <c r="N22" i="17"/>
  <c r="L22" i="17"/>
  <c r="J22" i="17"/>
  <c r="I16" i="16" s="1"/>
  <c r="I22" i="17"/>
  <c r="H16" i="16" s="1"/>
  <c r="H22" i="17"/>
  <c r="G22" i="17"/>
  <c r="O22" i="17" s="1"/>
  <c r="F22" i="17"/>
  <c r="E16" i="16" s="1"/>
  <c r="E22" i="17"/>
  <c r="D16" i="16" s="1"/>
  <c r="D22" i="17"/>
  <c r="C16" i="16" s="1"/>
  <c r="C22" i="17"/>
  <c r="B16" i="16" s="1"/>
  <c r="O21" i="17"/>
  <c r="M21" i="17"/>
  <c r="K21" i="17"/>
  <c r="F20" i="18" s="1"/>
  <c r="O20" i="17"/>
  <c r="M20" i="17"/>
  <c r="K20" i="17"/>
  <c r="F19" i="18" s="1"/>
  <c r="O19" i="17"/>
  <c r="M19" i="17"/>
  <c r="K19" i="17"/>
  <c r="F18" i="18" s="1"/>
  <c r="O18" i="17"/>
  <c r="M18" i="17"/>
  <c r="K18" i="17"/>
  <c r="F17" i="18" s="1"/>
  <c r="P15" i="17"/>
  <c r="L15" i="16" s="1"/>
  <c r="N15" i="17"/>
  <c r="K15" i="16" s="1"/>
  <c r="L15" i="17"/>
  <c r="L34" i="17" s="1"/>
  <c r="I15" i="16"/>
  <c r="H15" i="16"/>
  <c r="H34" i="17"/>
  <c r="H47" i="17" s="1"/>
  <c r="F15" i="16"/>
  <c r="F18" i="16" s="1"/>
  <c r="E15" i="16"/>
  <c r="E34" i="17"/>
  <c r="E47" i="17" s="1"/>
  <c r="C15" i="16"/>
  <c r="C34" i="17"/>
  <c r="O12" i="17"/>
  <c r="M12" i="17"/>
  <c r="K12" i="17"/>
  <c r="F12" i="18" s="1"/>
  <c r="O9" i="17"/>
  <c r="M9" i="17"/>
  <c r="K9" i="17"/>
  <c r="F9" i="18" s="1"/>
  <c r="A23" i="16"/>
  <c r="L20" i="16"/>
  <c r="K20" i="16"/>
  <c r="J20" i="16"/>
  <c r="I20" i="16"/>
  <c r="G28" i="61" s="1"/>
  <c r="K28" i="61" s="1"/>
  <c r="H20" i="16"/>
  <c r="F20" i="16"/>
  <c r="F28" i="61" s="1"/>
  <c r="D20" i="16"/>
  <c r="D28" i="61" s="1"/>
  <c r="A20" i="16"/>
  <c r="A18" i="16"/>
  <c r="J17" i="16"/>
  <c r="H17" i="16"/>
  <c r="G17" i="16"/>
  <c r="E17" i="16"/>
  <c r="C17" i="16"/>
  <c r="B17" i="16"/>
  <c r="A17" i="16"/>
  <c r="K16" i="16"/>
  <c r="J16" i="16"/>
  <c r="G16" i="16"/>
  <c r="F16" i="16"/>
  <c r="A16" i="16"/>
  <c r="A15" i="16"/>
  <c r="L14" i="16"/>
  <c r="H14" i="16"/>
  <c r="G14" i="16"/>
  <c r="F14" i="16"/>
  <c r="E14" i="16"/>
  <c r="D14" i="16"/>
  <c r="C14" i="16"/>
  <c r="B14" i="16"/>
  <c r="F13" i="16"/>
  <c r="D13" i="16"/>
  <c r="C13" i="16"/>
  <c r="B13" i="16"/>
  <c r="N34" i="17" l="1"/>
  <c r="I34" i="17"/>
  <c r="I47" i="17" s="1"/>
  <c r="D15" i="16"/>
  <c r="D18" i="16" s="1"/>
  <c r="D34" i="17"/>
  <c r="D47" i="17" s="1"/>
  <c r="B15" i="16"/>
  <c r="C18" i="16"/>
  <c r="M22" i="17"/>
  <c r="G15" i="16"/>
  <c r="G18" i="16" s="1"/>
  <c r="G23" i="16" s="1"/>
  <c r="K32" i="17"/>
  <c r="C47" i="17"/>
  <c r="E18" i="16"/>
  <c r="E11" i="61" s="1"/>
  <c r="P34" i="17"/>
  <c r="P47" i="17" s="1"/>
  <c r="M32" i="17"/>
  <c r="M15" i="17"/>
  <c r="B18" i="16"/>
  <c r="F23" i="16"/>
  <c r="F11" i="61"/>
  <c r="O15" i="17"/>
  <c r="J15" i="16"/>
  <c r="J18" i="16" s="1"/>
  <c r="J23" i="16" s="1"/>
  <c r="H18" i="16"/>
  <c r="H23" i="16" s="1"/>
  <c r="I17" i="16"/>
  <c r="I18" i="16" s="1"/>
  <c r="L47" i="17"/>
  <c r="F34" i="17"/>
  <c r="F47" i="17" s="1"/>
  <c r="G34" i="17"/>
  <c r="G47" i="17" s="1"/>
  <c r="K22" i="17"/>
  <c r="N47" i="17"/>
  <c r="K17" i="16"/>
  <c r="K18" i="16" s="1"/>
  <c r="K23" i="16" s="1"/>
  <c r="J34" i="17"/>
  <c r="K15" i="17"/>
  <c r="L16" i="16"/>
  <c r="L18" i="16" s="1"/>
  <c r="L23" i="16" s="1"/>
  <c r="B23" i="16" l="1"/>
  <c r="B11" i="61"/>
  <c r="D23" i="16"/>
  <c r="D11" i="61"/>
  <c r="O47" i="17"/>
  <c r="E23" i="16"/>
  <c r="C23" i="16"/>
  <c r="C11" i="61"/>
  <c r="I23" i="16"/>
  <c r="G11" i="61"/>
  <c r="K11" i="61" s="1"/>
  <c r="K34" i="17"/>
  <c r="J47" i="17"/>
  <c r="K47" i="17" s="1"/>
  <c r="M34" i="17"/>
  <c r="O34" i="17"/>
  <c r="M47" i="17"/>
  <c r="F52" i="12" l="1"/>
  <c r="E52" i="12"/>
  <c r="B52" i="12"/>
  <c r="A52" i="12"/>
  <c r="E51" i="12"/>
  <c r="B51" i="12"/>
  <c r="A51" i="12"/>
  <c r="F50" i="12"/>
  <c r="E50" i="12"/>
  <c r="B50" i="12"/>
  <c r="A50" i="12"/>
  <c r="A49" i="12"/>
  <c r="E46" i="12"/>
  <c r="B46" i="12"/>
  <c r="A46" i="12"/>
  <c r="E43" i="12"/>
  <c r="B43" i="12"/>
  <c r="A43" i="12"/>
  <c r="E42" i="12"/>
  <c r="B42" i="12"/>
  <c r="A42" i="12"/>
  <c r="E41" i="12"/>
  <c r="B41" i="12"/>
  <c r="A41" i="12"/>
  <c r="E40" i="12"/>
  <c r="B40" i="12"/>
  <c r="A40" i="12"/>
  <c r="E39" i="12"/>
  <c r="B39" i="12"/>
  <c r="A39" i="12"/>
  <c r="E38" i="12"/>
  <c r="B38" i="12"/>
  <c r="A38" i="12"/>
  <c r="E37" i="12"/>
  <c r="B37" i="12"/>
  <c r="A37" i="12"/>
  <c r="B36" i="12"/>
  <c r="A36" i="12"/>
  <c r="E35" i="12"/>
  <c r="B35" i="12"/>
  <c r="A35" i="12"/>
  <c r="E34" i="12"/>
  <c r="B34" i="12"/>
  <c r="A34" i="12"/>
  <c r="E33" i="12"/>
  <c r="B33" i="12"/>
  <c r="A33" i="12"/>
  <c r="A32" i="12"/>
  <c r="E29" i="12"/>
  <c r="B29" i="12"/>
  <c r="A29" i="12"/>
  <c r="E28" i="12"/>
  <c r="B28" i="12"/>
  <c r="A28" i="12"/>
  <c r="E27" i="12"/>
  <c r="B27" i="12"/>
  <c r="A27" i="12"/>
  <c r="E26" i="12"/>
  <c r="B26" i="12"/>
  <c r="A26" i="12"/>
  <c r="E25" i="12"/>
  <c r="B25" i="12"/>
  <c r="A25" i="12"/>
  <c r="E24" i="12"/>
  <c r="B24" i="12"/>
  <c r="A24" i="12"/>
  <c r="E23" i="12"/>
  <c r="B23" i="12"/>
  <c r="A23" i="12"/>
  <c r="E22" i="12"/>
  <c r="B22" i="12"/>
  <c r="A22" i="12"/>
  <c r="E21" i="12"/>
  <c r="B21" i="12"/>
  <c r="A21" i="12"/>
  <c r="E20" i="12"/>
  <c r="B20" i="12"/>
  <c r="A20" i="12"/>
  <c r="E19" i="12"/>
  <c r="B19" i="12"/>
  <c r="A19" i="12"/>
  <c r="A18" i="12"/>
  <c r="F16" i="12"/>
  <c r="E16" i="12"/>
  <c r="B16" i="12"/>
  <c r="A16" i="12"/>
  <c r="F15" i="12"/>
  <c r="E15" i="12"/>
  <c r="B15" i="12"/>
  <c r="A15" i="12"/>
  <c r="E13" i="12"/>
  <c r="B13" i="12"/>
  <c r="A13" i="12"/>
  <c r="E12" i="12"/>
  <c r="B12" i="12"/>
  <c r="A12" i="12"/>
  <c r="E11" i="12"/>
  <c r="B11" i="12"/>
  <c r="A11" i="12"/>
  <c r="F10" i="12"/>
  <c r="E10" i="12"/>
  <c r="B10" i="12"/>
  <c r="A10" i="12"/>
  <c r="E9" i="12"/>
  <c r="B9" i="12"/>
  <c r="A9" i="12"/>
  <c r="A8" i="12"/>
  <c r="A7" i="12"/>
  <c r="P65" i="11"/>
  <c r="N65" i="11"/>
  <c r="K23" i="10" s="1"/>
  <c r="L65" i="11"/>
  <c r="J65" i="11"/>
  <c r="I23" i="10" s="1"/>
  <c r="I65" i="11"/>
  <c r="H65" i="11"/>
  <c r="G23" i="10" s="1"/>
  <c r="G65" i="11"/>
  <c r="F65" i="11"/>
  <c r="E23" i="10" s="1"/>
  <c r="E65" i="11"/>
  <c r="D23" i="10" s="1"/>
  <c r="D65" i="11"/>
  <c r="C65" i="11"/>
  <c r="O63" i="11"/>
  <c r="K63" i="11"/>
  <c r="F51" i="12" s="1"/>
  <c r="P56" i="11"/>
  <c r="N56" i="11"/>
  <c r="L56" i="11"/>
  <c r="J56" i="11"/>
  <c r="I20" i="10" s="1"/>
  <c r="H56" i="11"/>
  <c r="G20" i="10" s="1"/>
  <c r="G56" i="11"/>
  <c r="F56" i="11"/>
  <c r="E20" i="10" s="1"/>
  <c r="E56" i="11"/>
  <c r="D56" i="11"/>
  <c r="C20" i="10" s="1"/>
  <c r="C56" i="11"/>
  <c r="B20" i="10" s="1"/>
  <c r="F46" i="12"/>
  <c r="I55" i="11"/>
  <c r="I56" i="11" s="1"/>
  <c r="P52" i="11"/>
  <c r="N52" i="11"/>
  <c r="L52" i="11"/>
  <c r="J19" i="10" s="1"/>
  <c r="J52" i="11"/>
  <c r="I52" i="11"/>
  <c r="H19" i="10" s="1"/>
  <c r="H52" i="11"/>
  <c r="G19" i="10" s="1"/>
  <c r="G52" i="11"/>
  <c r="F19" i="10" s="1"/>
  <c r="F52" i="11"/>
  <c r="E19" i="10" s="1"/>
  <c r="E52" i="11"/>
  <c r="D19" i="10" s="1"/>
  <c r="D52" i="11"/>
  <c r="C19" i="10" s="1"/>
  <c r="C52" i="11"/>
  <c r="B19" i="10" s="1"/>
  <c r="O51" i="11"/>
  <c r="M51" i="11"/>
  <c r="K51" i="11"/>
  <c r="F43" i="12" s="1"/>
  <c r="O50" i="11"/>
  <c r="M50" i="11"/>
  <c r="K50" i="11"/>
  <c r="F42" i="12" s="1"/>
  <c r="O49" i="11"/>
  <c r="K49" i="11"/>
  <c r="F41" i="12" s="1"/>
  <c r="O48" i="11"/>
  <c r="M48" i="11"/>
  <c r="K48" i="11"/>
  <c r="F40" i="12" s="1"/>
  <c r="O47" i="11"/>
  <c r="M47" i="11"/>
  <c r="K47" i="11"/>
  <c r="F39" i="12" s="1"/>
  <c r="O46" i="11"/>
  <c r="M46" i="11"/>
  <c r="K46" i="11"/>
  <c r="F38" i="12" s="1"/>
  <c r="O45" i="11"/>
  <c r="M45" i="11"/>
  <c r="K45" i="11"/>
  <c r="F37" i="12" s="1"/>
  <c r="O44" i="11"/>
  <c r="M44" i="11"/>
  <c r="K44" i="11"/>
  <c r="F36" i="12" s="1"/>
  <c r="O43" i="11"/>
  <c r="M43" i="11"/>
  <c r="K43" i="11"/>
  <c r="F35" i="12" s="1"/>
  <c r="O42" i="11"/>
  <c r="M42" i="11"/>
  <c r="K42" i="11"/>
  <c r="F34" i="12" s="1"/>
  <c r="O41" i="11"/>
  <c r="M41" i="11"/>
  <c r="K41" i="11"/>
  <c r="F33" i="12" s="1"/>
  <c r="J38" i="11"/>
  <c r="G38" i="11"/>
  <c r="E38" i="11"/>
  <c r="D38" i="11"/>
  <c r="P31" i="11"/>
  <c r="L18" i="10" s="1"/>
  <c r="N31" i="11"/>
  <c r="L31" i="11"/>
  <c r="J31" i="11"/>
  <c r="I31" i="11"/>
  <c r="H31" i="11"/>
  <c r="G18" i="10" s="1"/>
  <c r="G31" i="11"/>
  <c r="O31" i="11" s="1"/>
  <c r="F31" i="11"/>
  <c r="E18" i="10" s="1"/>
  <c r="E31" i="11"/>
  <c r="D18" i="10" s="1"/>
  <c r="D31" i="11"/>
  <c r="C18" i="10" s="1"/>
  <c r="C31" i="11"/>
  <c r="B18" i="10" s="1"/>
  <c r="O30" i="11"/>
  <c r="K30" i="11"/>
  <c r="F29" i="12" s="1"/>
  <c r="O29" i="11"/>
  <c r="M29" i="11"/>
  <c r="K29" i="11"/>
  <c r="F28" i="12" s="1"/>
  <c r="O28" i="11"/>
  <c r="M28" i="11"/>
  <c r="K28" i="11"/>
  <c r="F27" i="12" s="1"/>
  <c r="O27" i="11"/>
  <c r="K27" i="11"/>
  <c r="F26" i="12" s="1"/>
  <c r="O26" i="11"/>
  <c r="K26" i="11"/>
  <c r="F25" i="12" s="1"/>
  <c r="O25" i="11"/>
  <c r="K25" i="11"/>
  <c r="F24" i="12" s="1"/>
  <c r="O24" i="11"/>
  <c r="M24" i="11"/>
  <c r="K24" i="11"/>
  <c r="F23" i="12" s="1"/>
  <c r="O23" i="11"/>
  <c r="M23" i="11"/>
  <c r="K23" i="11"/>
  <c r="F22" i="12" s="1"/>
  <c r="O22" i="11"/>
  <c r="M22" i="11"/>
  <c r="K22" i="11"/>
  <c r="F21" i="12" s="1"/>
  <c r="O21" i="11"/>
  <c r="M21" i="11"/>
  <c r="K21" i="11"/>
  <c r="F20" i="12" s="1"/>
  <c r="O20" i="11"/>
  <c r="M20" i="11"/>
  <c r="K20" i="11"/>
  <c r="F19" i="12" s="1"/>
  <c r="P17" i="11"/>
  <c r="L17" i="10" s="1"/>
  <c r="N17" i="11"/>
  <c r="N58" i="11" s="1"/>
  <c r="L17" i="11"/>
  <c r="J17" i="10" s="1"/>
  <c r="J58" i="11"/>
  <c r="H17" i="10"/>
  <c r="E17" i="10"/>
  <c r="D17" i="10"/>
  <c r="O13" i="11"/>
  <c r="M13" i="11"/>
  <c r="K13" i="11"/>
  <c r="F13" i="12" s="1"/>
  <c r="G12" i="11"/>
  <c r="O11" i="11"/>
  <c r="M11" i="11"/>
  <c r="K11" i="11"/>
  <c r="F11" i="12" s="1"/>
  <c r="O10" i="11"/>
  <c r="M10" i="11"/>
  <c r="O9" i="11"/>
  <c r="M9" i="11"/>
  <c r="K9" i="11"/>
  <c r="F9" i="12" s="1"/>
  <c r="A26" i="10"/>
  <c r="L23" i="10"/>
  <c r="H23" i="10"/>
  <c r="C23" i="10"/>
  <c r="B23" i="10"/>
  <c r="A23" i="10"/>
  <c r="A21" i="10"/>
  <c r="L20" i="10"/>
  <c r="K20" i="10"/>
  <c r="J20" i="10"/>
  <c r="F20" i="10"/>
  <c r="D20" i="10"/>
  <c r="A20" i="10"/>
  <c r="L19" i="10"/>
  <c r="K19" i="10"/>
  <c r="I19" i="10"/>
  <c r="A19" i="10"/>
  <c r="K18" i="10"/>
  <c r="J18" i="10"/>
  <c r="H18" i="10"/>
  <c r="A18" i="10"/>
  <c r="C17" i="10"/>
  <c r="A17" i="10"/>
  <c r="H16" i="10"/>
  <c r="G16" i="10"/>
  <c r="F16" i="10"/>
  <c r="E16" i="10"/>
  <c r="D16" i="10"/>
  <c r="C16" i="10"/>
  <c r="B16" i="10"/>
  <c r="F15" i="10"/>
  <c r="D15" i="10"/>
  <c r="C15" i="10"/>
  <c r="B15" i="10"/>
  <c r="L21" i="10" l="1"/>
  <c r="L26" i="10" s="1"/>
  <c r="J23" i="10"/>
  <c r="M12" i="11"/>
  <c r="G14" i="11"/>
  <c r="K52" i="11"/>
  <c r="O65" i="11"/>
  <c r="K17" i="10"/>
  <c r="H58" i="11"/>
  <c r="H68" i="11" s="1"/>
  <c r="J21" i="10"/>
  <c r="D7" i="63"/>
  <c r="D12" i="63" s="1"/>
  <c r="D27" i="63" s="1"/>
  <c r="D26" i="61"/>
  <c r="E7" i="63"/>
  <c r="E12" i="63" s="1"/>
  <c r="E27" i="63" s="1"/>
  <c r="E26" i="61"/>
  <c r="D58" i="11"/>
  <c r="D68" i="11" s="1"/>
  <c r="M31" i="11"/>
  <c r="K21" i="10"/>
  <c r="K26" i="10" s="1"/>
  <c r="E58" i="11"/>
  <c r="E68" i="11" s="1"/>
  <c r="F58" i="11"/>
  <c r="F68" i="11" s="1"/>
  <c r="F18" i="10"/>
  <c r="D21" i="10"/>
  <c r="B7" i="63"/>
  <c r="B12" i="63" s="1"/>
  <c r="B27" i="63" s="1"/>
  <c r="B26" i="61"/>
  <c r="C7" i="63"/>
  <c r="C12" i="63" s="1"/>
  <c r="C27" i="63" s="1"/>
  <c r="C26" i="61"/>
  <c r="G17" i="10"/>
  <c r="G21" i="10" s="1"/>
  <c r="G26" i="10" s="1"/>
  <c r="O12" i="11"/>
  <c r="O52" i="11"/>
  <c r="G7" i="63"/>
  <c r="G26" i="61"/>
  <c r="C21" i="10"/>
  <c r="C58" i="11"/>
  <c r="C68" i="11" s="1"/>
  <c r="K31" i="11"/>
  <c r="I17" i="10"/>
  <c r="J68" i="11"/>
  <c r="H20" i="10"/>
  <c r="H21" i="10" s="1"/>
  <c r="H26" i="10" s="1"/>
  <c r="I58" i="11"/>
  <c r="I68" i="11" s="1"/>
  <c r="E21" i="10"/>
  <c r="N68" i="11"/>
  <c r="B17" i="10"/>
  <c r="B21" i="10" s="1"/>
  <c r="F23" i="10"/>
  <c r="I18" i="10"/>
  <c r="L58" i="11"/>
  <c r="K65" i="11"/>
  <c r="M65" i="11"/>
  <c r="P58" i="11"/>
  <c r="P68" i="11" s="1"/>
  <c r="M52" i="11"/>
  <c r="K12" i="11"/>
  <c r="F12" i="12" s="1"/>
  <c r="J26" i="10" l="1"/>
  <c r="G17" i="11"/>
  <c r="K17" i="11" s="1"/>
  <c r="K14" i="11"/>
  <c r="F14" i="12" s="1"/>
  <c r="D26" i="10"/>
  <c r="D9" i="61"/>
  <c r="F17" i="10"/>
  <c r="F21" i="10" s="1"/>
  <c r="O17" i="11"/>
  <c r="G12" i="63"/>
  <c r="C26" i="10"/>
  <c r="C9" i="61"/>
  <c r="F7" i="63"/>
  <c r="F12" i="63" s="1"/>
  <c r="F26" i="61"/>
  <c r="K26" i="61" s="1"/>
  <c r="B26" i="10"/>
  <c r="B9" i="61"/>
  <c r="E26" i="10"/>
  <c r="E9" i="61"/>
  <c r="I21" i="10"/>
  <c r="L68" i="11"/>
  <c r="G58" i="11" l="1"/>
  <c r="M58" i="11" s="1"/>
  <c r="M17" i="11"/>
  <c r="K12" i="63"/>
  <c r="K7" i="63"/>
  <c r="F9" i="61"/>
  <c r="F26" i="10"/>
  <c r="G68" i="11"/>
  <c r="O58" i="11"/>
  <c r="K58" i="11"/>
  <c r="I26" i="10"/>
  <c r="G9" i="61"/>
  <c r="K9" i="61" s="1"/>
  <c r="M68" i="11"/>
  <c r="E10" i="9"/>
  <c r="B10" i="9"/>
  <c r="A10" i="9"/>
  <c r="E9" i="9"/>
  <c r="B9" i="9"/>
  <c r="A9" i="9"/>
  <c r="A8" i="9"/>
  <c r="A7" i="9"/>
  <c r="P13" i="8"/>
  <c r="P16" i="8" s="1"/>
  <c r="N13" i="8"/>
  <c r="O13" i="8" s="1"/>
  <c r="E13" i="8"/>
  <c r="E16" i="8" s="1"/>
  <c r="D13" i="8"/>
  <c r="D16" i="8" s="1"/>
  <c r="C13" i="8"/>
  <c r="C16" i="8" s="1"/>
  <c r="P11" i="8"/>
  <c r="L11" i="7" s="1"/>
  <c r="L12" i="7" s="1"/>
  <c r="L15" i="7" s="1"/>
  <c r="N11" i="8"/>
  <c r="J11" i="7" s="1"/>
  <c r="J12" i="7" s="1"/>
  <c r="J15" i="7" s="1"/>
  <c r="L11" i="8"/>
  <c r="M11" i="8" s="1"/>
  <c r="J11" i="8"/>
  <c r="I11" i="7" s="1"/>
  <c r="I12" i="7" s="1"/>
  <c r="I15" i="7" s="1"/>
  <c r="I11" i="8"/>
  <c r="H11" i="7" s="1"/>
  <c r="H12" i="7" s="1"/>
  <c r="H15" i="7" s="1"/>
  <c r="H11" i="8"/>
  <c r="H13" i="8" s="1"/>
  <c r="H16" i="8" s="1"/>
  <c r="G11" i="8"/>
  <c r="G13" i="8" s="1"/>
  <c r="G16" i="8" s="1"/>
  <c r="F11" i="8"/>
  <c r="F13" i="8" s="1"/>
  <c r="F16" i="8" s="1"/>
  <c r="E11" i="8"/>
  <c r="D11" i="8"/>
  <c r="C11" i="8"/>
  <c r="O10" i="8"/>
  <c r="M10" i="8"/>
  <c r="K10" i="8"/>
  <c r="F10" i="9" s="1"/>
  <c r="O9" i="8"/>
  <c r="M9" i="8"/>
  <c r="K9" i="8"/>
  <c r="F9" i="9" s="1"/>
  <c r="A15" i="7"/>
  <c r="E12" i="7"/>
  <c r="E15" i="7" s="1"/>
  <c r="D12" i="7"/>
  <c r="D15" i="7" s="1"/>
  <c r="C12" i="7"/>
  <c r="C15" i="7" s="1"/>
  <c r="A12" i="7"/>
  <c r="E11" i="7"/>
  <c r="D11" i="7"/>
  <c r="C11" i="7"/>
  <c r="B11" i="7"/>
  <c r="B12" i="7" s="1"/>
  <c r="B15" i="7" s="1"/>
  <c r="A11" i="7"/>
  <c r="H10" i="7"/>
  <c r="G10" i="7"/>
  <c r="F10" i="7"/>
  <c r="E10" i="7"/>
  <c r="D10" i="7"/>
  <c r="C10" i="7"/>
  <c r="B10" i="7"/>
  <c r="F9" i="7"/>
  <c r="D9" i="7"/>
  <c r="C9" i="7"/>
  <c r="B9" i="7"/>
  <c r="O68" i="11" l="1"/>
  <c r="K68" i="11"/>
  <c r="J13" i="8"/>
  <c r="J16" i="8" s="1"/>
  <c r="K16" i="8" s="1"/>
  <c r="I13" i="8"/>
  <c r="I16" i="8" s="1"/>
  <c r="K13" i="8"/>
  <c r="L13" i="8"/>
  <c r="N16" i="8"/>
  <c r="O16" i="8" s="1"/>
  <c r="F11" i="7"/>
  <c r="F12" i="7" s="1"/>
  <c r="F15" i="7" s="1"/>
  <c r="K11" i="7"/>
  <c r="K12" i="7" s="1"/>
  <c r="K15" i="7" s="1"/>
  <c r="K11" i="8"/>
  <c r="O11" i="8"/>
  <c r="G11" i="7"/>
  <c r="G12" i="7" s="1"/>
  <c r="G15" i="7" s="1"/>
  <c r="M13" i="8" l="1"/>
  <c r="L16" i="8"/>
  <c r="M16" i="8" s="1"/>
  <c r="F23" i="6" l="1"/>
  <c r="E23" i="6"/>
  <c r="B23" i="6"/>
  <c r="A23" i="6"/>
  <c r="E22" i="6"/>
  <c r="B22" i="6"/>
  <c r="A22" i="6"/>
  <c r="F21" i="6"/>
  <c r="E21" i="6"/>
  <c r="B21" i="6"/>
  <c r="A21" i="6"/>
  <c r="E20" i="6"/>
  <c r="B20" i="6"/>
  <c r="A20" i="6"/>
  <c r="F19" i="6"/>
  <c r="E19" i="6"/>
  <c r="B19" i="6"/>
  <c r="A19" i="6"/>
  <c r="F18" i="6"/>
  <c r="E18" i="6"/>
  <c r="B18" i="6"/>
  <c r="A18" i="6"/>
  <c r="E17" i="6"/>
  <c r="B17" i="6"/>
  <c r="A17" i="6"/>
  <c r="E16" i="6"/>
  <c r="B16" i="6"/>
  <c r="A16" i="6"/>
  <c r="E15" i="6"/>
  <c r="B15" i="6"/>
  <c r="A15" i="6"/>
  <c r="F14" i="6"/>
  <c r="E14" i="6"/>
  <c r="B14" i="6"/>
  <c r="A14" i="6"/>
  <c r="E13" i="6"/>
  <c r="B13" i="6"/>
  <c r="A13" i="6"/>
  <c r="E12" i="6"/>
  <c r="B12" i="6"/>
  <c r="A12" i="6"/>
  <c r="E11" i="6"/>
  <c r="B11" i="6"/>
  <c r="A11" i="6"/>
  <c r="E10" i="6"/>
  <c r="B10" i="6"/>
  <c r="A10" i="6"/>
  <c r="E9" i="6"/>
  <c r="B9" i="6"/>
  <c r="A9" i="6"/>
  <c r="A8" i="6"/>
  <c r="A7" i="6"/>
  <c r="P29" i="5"/>
  <c r="H29" i="5"/>
  <c r="G29" i="5"/>
  <c r="F29" i="5"/>
  <c r="E29" i="5"/>
  <c r="D29" i="5"/>
  <c r="C29" i="5"/>
  <c r="P26" i="5"/>
  <c r="N26" i="5"/>
  <c r="N29" i="5" s="1"/>
  <c r="O29" i="5" s="1"/>
  <c r="H26" i="5"/>
  <c r="G26" i="5"/>
  <c r="F26" i="5"/>
  <c r="E26" i="5"/>
  <c r="D26" i="5"/>
  <c r="C26" i="5"/>
  <c r="P24" i="5"/>
  <c r="N24" i="5"/>
  <c r="O24" i="5" s="1"/>
  <c r="L24" i="5"/>
  <c r="L26" i="5" s="1"/>
  <c r="J24" i="5"/>
  <c r="J26" i="5" s="1"/>
  <c r="I24" i="5"/>
  <c r="I26" i="5" s="1"/>
  <c r="I29" i="5" s="1"/>
  <c r="H24" i="5"/>
  <c r="G24" i="5"/>
  <c r="F24" i="5"/>
  <c r="E24" i="5"/>
  <c r="D24" i="5"/>
  <c r="C24" i="5"/>
  <c r="O22" i="5"/>
  <c r="M22" i="5"/>
  <c r="K22" i="5"/>
  <c r="F22" i="6" s="1"/>
  <c r="O20" i="5"/>
  <c r="M20" i="5"/>
  <c r="K20" i="5"/>
  <c r="F20" i="6" s="1"/>
  <c r="O17" i="5"/>
  <c r="M17" i="5"/>
  <c r="K17" i="5"/>
  <c r="F17" i="6" s="1"/>
  <c r="O16" i="5"/>
  <c r="M16" i="5"/>
  <c r="K16" i="5"/>
  <c r="F16" i="6" s="1"/>
  <c r="O15" i="5"/>
  <c r="M15" i="5"/>
  <c r="K15" i="5"/>
  <c r="F15" i="6" s="1"/>
  <c r="O13" i="5"/>
  <c r="M13" i="5"/>
  <c r="K13" i="5"/>
  <c r="F13" i="6" s="1"/>
  <c r="O12" i="5"/>
  <c r="M12" i="5"/>
  <c r="K12" i="5"/>
  <c r="F12" i="6" s="1"/>
  <c r="O11" i="5"/>
  <c r="M11" i="5"/>
  <c r="K11" i="5"/>
  <c r="F11" i="6" s="1"/>
  <c r="O10" i="5"/>
  <c r="M10" i="5"/>
  <c r="K10" i="5"/>
  <c r="F10" i="6" s="1"/>
  <c r="O9" i="5"/>
  <c r="M9" i="5"/>
  <c r="K9" i="5"/>
  <c r="F9" i="6" s="1"/>
  <c r="G15" i="4"/>
  <c r="F15" i="4"/>
  <c r="E15" i="4"/>
  <c r="D15" i="4"/>
  <c r="C15" i="4"/>
  <c r="A15" i="4"/>
  <c r="G12" i="4"/>
  <c r="F12" i="4"/>
  <c r="E12" i="4"/>
  <c r="D12" i="4"/>
  <c r="C12" i="4"/>
  <c r="B12" i="4"/>
  <c r="B15" i="4" s="1"/>
  <c r="A12" i="4"/>
  <c r="L11" i="4"/>
  <c r="L12" i="4" s="1"/>
  <c r="L15" i="4" s="1"/>
  <c r="K11" i="4"/>
  <c r="K12" i="4" s="1"/>
  <c r="K15" i="4" s="1"/>
  <c r="G11" i="4"/>
  <c r="F11" i="4"/>
  <c r="E11" i="4"/>
  <c r="D11" i="4"/>
  <c r="C11" i="4"/>
  <c r="B11" i="4"/>
  <c r="A11" i="4"/>
  <c r="H10" i="4"/>
  <c r="G10" i="4"/>
  <c r="F10" i="4"/>
  <c r="E10" i="4"/>
  <c r="D10" i="4"/>
  <c r="C10" i="4"/>
  <c r="B10" i="4"/>
  <c r="F9" i="4"/>
  <c r="D9" i="4"/>
  <c r="C9" i="4"/>
  <c r="B9" i="4"/>
  <c r="I11" i="4" l="1"/>
  <c r="I12" i="4" s="1"/>
  <c r="G6" i="62" s="1"/>
  <c r="K24" i="5"/>
  <c r="K26" i="5"/>
  <c r="J29" i="5"/>
  <c r="K29" i="5" s="1"/>
  <c r="H11" i="4"/>
  <c r="H12" i="4" s="1"/>
  <c r="H15" i="4" s="1"/>
  <c r="M26" i="5"/>
  <c r="L29" i="5"/>
  <c r="M29" i="5" s="1"/>
  <c r="M24" i="5"/>
  <c r="O26" i="5"/>
  <c r="J11" i="4"/>
  <c r="J12" i="4" s="1"/>
  <c r="J15" i="4" s="1"/>
  <c r="K6" i="62" l="1"/>
  <c r="I15" i="4"/>
  <c r="G5" i="61"/>
  <c r="F47" i="3"/>
  <c r="F48" i="3"/>
  <c r="F46" i="3"/>
  <c r="F28" i="3"/>
  <c r="F30" i="3"/>
  <c r="F16" i="3"/>
  <c r="F17" i="3"/>
  <c r="E52" i="3"/>
  <c r="E53" i="3"/>
  <c r="E51" i="3"/>
  <c r="E47" i="3"/>
  <c r="E48" i="3"/>
  <c r="E46" i="3"/>
  <c r="E34" i="3"/>
  <c r="E35" i="3"/>
  <c r="E36" i="3"/>
  <c r="E37" i="3"/>
  <c r="E38" i="3"/>
  <c r="E39" i="3"/>
  <c r="E40" i="3"/>
  <c r="E41" i="3"/>
  <c r="E42" i="3"/>
  <c r="E43" i="3"/>
  <c r="E33" i="3"/>
  <c r="E21" i="3"/>
  <c r="E22" i="3"/>
  <c r="E23" i="3"/>
  <c r="E24" i="3"/>
  <c r="E25" i="3"/>
  <c r="E26" i="3"/>
  <c r="E27" i="3"/>
  <c r="E28" i="3"/>
  <c r="E29" i="3"/>
  <c r="E30" i="3"/>
  <c r="E20" i="3"/>
  <c r="E10" i="3"/>
  <c r="E11" i="3"/>
  <c r="E12" i="3"/>
  <c r="E13" i="3"/>
  <c r="E15" i="3"/>
  <c r="E16" i="3"/>
  <c r="E17" i="3"/>
  <c r="E9" i="3"/>
  <c r="G66" i="2"/>
  <c r="F23" i="1" s="1"/>
  <c r="F25" i="61" s="1"/>
  <c r="F35" i="61" s="1"/>
  <c r="G52" i="2"/>
  <c r="G32" i="2"/>
  <c r="J38" i="2"/>
  <c r="O24" i="2"/>
  <c r="F20" i="1"/>
  <c r="F10" i="62" s="1"/>
  <c r="M50" i="2"/>
  <c r="M49" i="2"/>
  <c r="O47" i="2"/>
  <c r="M42" i="2"/>
  <c r="M41" i="2"/>
  <c r="K65" i="2"/>
  <c r="F53" i="3" s="1"/>
  <c r="F43" i="3"/>
  <c r="M30" i="2"/>
  <c r="O15" i="2"/>
  <c r="O13" i="2"/>
  <c r="M11" i="2"/>
  <c r="O10" i="2"/>
  <c r="E66" i="2"/>
  <c r="E58" i="2"/>
  <c r="D20" i="1" s="1"/>
  <c r="D10" i="62" s="1"/>
  <c r="E52" i="2"/>
  <c r="D66" i="2"/>
  <c r="C23" i="1" s="1"/>
  <c r="C25" i="61" s="1"/>
  <c r="C35" i="61" s="1"/>
  <c r="D58" i="2"/>
  <c r="C20" i="1" s="1"/>
  <c r="C10" i="62" s="1"/>
  <c r="D52" i="2"/>
  <c r="E32" i="2"/>
  <c r="D18" i="1" s="1"/>
  <c r="D7" i="62" s="1"/>
  <c r="D17" i="1"/>
  <c r="D5" i="62" s="1"/>
  <c r="G38" i="2"/>
  <c r="E38" i="2"/>
  <c r="D38" i="2"/>
  <c r="C38" i="2"/>
  <c r="D32" i="2"/>
  <c r="C18" i="1" s="1"/>
  <c r="C7" i="62" s="1"/>
  <c r="C17" i="1"/>
  <c r="C5" i="62" s="1"/>
  <c r="C66" i="2"/>
  <c r="B23" i="1" s="1"/>
  <c r="B25" i="61" s="1"/>
  <c r="B35" i="61" s="1"/>
  <c r="C58" i="2"/>
  <c r="B20" i="1" s="1"/>
  <c r="B10" i="62" s="1"/>
  <c r="C52" i="2"/>
  <c r="C32" i="2"/>
  <c r="B53" i="3"/>
  <c r="A53" i="3"/>
  <c r="B52" i="3"/>
  <c r="A52" i="3"/>
  <c r="B51" i="3"/>
  <c r="A51" i="3"/>
  <c r="A50" i="3"/>
  <c r="B48" i="3"/>
  <c r="A48" i="3"/>
  <c r="B47" i="3"/>
  <c r="A47" i="3"/>
  <c r="B46" i="3"/>
  <c r="A46" i="3"/>
  <c r="A45" i="3"/>
  <c r="B43" i="3"/>
  <c r="A43" i="3"/>
  <c r="B42" i="3"/>
  <c r="A42" i="3"/>
  <c r="B41" i="3"/>
  <c r="A41" i="3"/>
  <c r="B40" i="3"/>
  <c r="A40" i="3"/>
  <c r="B39" i="3"/>
  <c r="A39" i="3"/>
  <c r="B38" i="3"/>
  <c r="A38" i="3"/>
  <c r="B37" i="3"/>
  <c r="A37" i="3"/>
  <c r="B36" i="3"/>
  <c r="A36" i="3"/>
  <c r="B35" i="3"/>
  <c r="A35" i="3"/>
  <c r="B34" i="3"/>
  <c r="A34" i="3"/>
  <c r="B33" i="3"/>
  <c r="A33" i="3"/>
  <c r="A32" i="3"/>
  <c r="B30" i="3"/>
  <c r="A30" i="3"/>
  <c r="B29" i="3"/>
  <c r="A29" i="3"/>
  <c r="B28" i="3"/>
  <c r="A28" i="3"/>
  <c r="B27" i="3"/>
  <c r="A27" i="3"/>
  <c r="B26" i="3"/>
  <c r="A26" i="3"/>
  <c r="B25" i="3"/>
  <c r="A25" i="3"/>
  <c r="B24" i="3"/>
  <c r="A24" i="3"/>
  <c r="B23" i="3"/>
  <c r="A23" i="3"/>
  <c r="B22" i="3"/>
  <c r="A22" i="3"/>
  <c r="B21" i="3"/>
  <c r="A21" i="3"/>
  <c r="B20" i="3"/>
  <c r="A20" i="3"/>
  <c r="A19" i="3"/>
  <c r="B17" i="3"/>
  <c r="A17" i="3"/>
  <c r="B16" i="3"/>
  <c r="A16" i="3"/>
  <c r="B15" i="3"/>
  <c r="A15" i="3"/>
  <c r="B13" i="3"/>
  <c r="A13" i="3"/>
  <c r="B12" i="3"/>
  <c r="A12" i="3"/>
  <c r="B11" i="3"/>
  <c r="A11" i="3"/>
  <c r="B10" i="3"/>
  <c r="A10" i="3"/>
  <c r="B9" i="3"/>
  <c r="A9" i="3"/>
  <c r="A8" i="3"/>
  <c r="A7" i="3"/>
  <c r="L66" i="2"/>
  <c r="J23" i="1" s="1"/>
  <c r="J66" i="2"/>
  <c r="I23" i="1" s="1"/>
  <c r="G25" i="61" s="1"/>
  <c r="I66" i="2"/>
  <c r="H23" i="1" s="1"/>
  <c r="H66" i="2"/>
  <c r="G23" i="1" s="1"/>
  <c r="F66" i="2"/>
  <c r="E23" i="1" s="1"/>
  <c r="E25" i="61" s="1"/>
  <c r="E35" i="61" s="1"/>
  <c r="M65" i="2"/>
  <c r="F51" i="3"/>
  <c r="L58" i="2"/>
  <c r="J58" i="2"/>
  <c r="I20" i="1" s="1"/>
  <c r="G10" i="62" s="1"/>
  <c r="K10" i="62" s="1"/>
  <c r="I58" i="2"/>
  <c r="H20" i="1" s="1"/>
  <c r="H58" i="2"/>
  <c r="G20" i="1" s="1"/>
  <c r="F58" i="2"/>
  <c r="E20" i="1" s="1"/>
  <c r="E10" i="62" s="1"/>
  <c r="N58" i="2"/>
  <c r="K20" i="1" s="1"/>
  <c r="L52" i="2"/>
  <c r="J19" i="1" s="1"/>
  <c r="J52" i="2"/>
  <c r="I19" i="1" s="1"/>
  <c r="G8" i="62" s="1"/>
  <c r="I52" i="2"/>
  <c r="H19" i="1" s="1"/>
  <c r="H52" i="2"/>
  <c r="G19" i="1" s="1"/>
  <c r="F52" i="2"/>
  <c r="E19" i="1" s="1"/>
  <c r="E8" i="62" s="1"/>
  <c r="M48" i="2"/>
  <c r="K48" i="2"/>
  <c r="F40" i="3" s="1"/>
  <c r="M46" i="2"/>
  <c r="K46" i="2"/>
  <c r="F38" i="3" s="1"/>
  <c r="M45" i="2"/>
  <c r="K45" i="2"/>
  <c r="F37" i="3" s="1"/>
  <c r="M44" i="2"/>
  <c r="K44" i="2"/>
  <c r="F36" i="3" s="1"/>
  <c r="M43" i="2"/>
  <c r="N39" i="2"/>
  <c r="L39" i="2"/>
  <c r="J39" i="2"/>
  <c r="L32" i="2"/>
  <c r="J18" i="1" s="1"/>
  <c r="J32" i="2"/>
  <c r="I18" i="1" s="1"/>
  <c r="G7" i="62" s="1"/>
  <c r="I32" i="2"/>
  <c r="H18" i="1" s="1"/>
  <c r="H32" i="2"/>
  <c r="G18" i="1" s="1"/>
  <c r="F32" i="2"/>
  <c r="E18" i="1" s="1"/>
  <c r="E7" i="62" s="1"/>
  <c r="B18" i="1"/>
  <c r="B7" i="62" s="1"/>
  <c r="O28" i="2"/>
  <c r="M28" i="2"/>
  <c r="K28" i="2"/>
  <c r="F27" i="3" s="1"/>
  <c r="M27" i="2"/>
  <c r="K27" i="2"/>
  <c r="F26" i="3" s="1"/>
  <c r="M26" i="2"/>
  <c r="K26" i="2"/>
  <c r="F25" i="3" s="1"/>
  <c r="M24" i="2"/>
  <c r="K24" i="2"/>
  <c r="F23" i="3" s="1"/>
  <c r="M23" i="2"/>
  <c r="K23" i="2"/>
  <c r="F22" i="3" s="1"/>
  <c r="M22" i="2"/>
  <c r="F21" i="3"/>
  <c r="M21" i="2"/>
  <c r="K21" i="2"/>
  <c r="F20" i="3" s="1"/>
  <c r="N18" i="2"/>
  <c r="K17" i="1" s="1"/>
  <c r="L18" i="2"/>
  <c r="H17" i="1"/>
  <c r="G17" i="1"/>
  <c r="O12" i="2"/>
  <c r="M12" i="2"/>
  <c r="K12" i="2"/>
  <c r="F12" i="3" s="1"/>
  <c r="O11" i="2"/>
  <c r="K11" i="2"/>
  <c r="F11" i="3" s="1"/>
  <c r="O9" i="2"/>
  <c r="M9" i="2"/>
  <c r="K9" i="2"/>
  <c r="F9" i="3" s="1"/>
  <c r="A26" i="1"/>
  <c r="D23" i="1"/>
  <c r="D25" i="61" s="1"/>
  <c r="D35" i="61" s="1"/>
  <c r="A23" i="1"/>
  <c r="A21" i="1"/>
  <c r="A19" i="1"/>
  <c r="A18" i="1"/>
  <c r="A17" i="1"/>
  <c r="H16" i="1"/>
  <c r="G16" i="1"/>
  <c r="F16" i="1"/>
  <c r="E16" i="1"/>
  <c r="D16" i="1"/>
  <c r="C16" i="1"/>
  <c r="B16" i="1"/>
  <c r="F15" i="1"/>
  <c r="D15" i="1"/>
  <c r="C15" i="1"/>
  <c r="B15" i="1"/>
  <c r="G60" i="2" l="1"/>
  <c r="G69" i="2" s="1"/>
  <c r="E60" i="2"/>
  <c r="E69" i="2" s="1"/>
  <c r="C60" i="2"/>
  <c r="K25" i="61"/>
  <c r="G35" i="61"/>
  <c r="K35" i="61" s="1"/>
  <c r="K5" i="61"/>
  <c r="O43" i="2"/>
  <c r="O51" i="2"/>
  <c r="O45" i="2"/>
  <c r="O46" i="2"/>
  <c r="N52" i="2"/>
  <c r="O52" i="2" s="1"/>
  <c r="C69" i="2"/>
  <c r="L60" i="2"/>
  <c r="L69" i="2" s="1"/>
  <c r="M64" i="2"/>
  <c r="K64" i="2"/>
  <c r="F52" i="3" s="1"/>
  <c r="K49" i="2"/>
  <c r="F41" i="3" s="1"/>
  <c r="K50" i="2"/>
  <c r="F42" i="3" s="1"/>
  <c r="O50" i="2"/>
  <c r="K41" i="2"/>
  <c r="F33" i="3" s="1"/>
  <c r="K42" i="2"/>
  <c r="F34" i="3" s="1"/>
  <c r="F19" i="1"/>
  <c r="F8" i="62" s="1"/>
  <c r="K8" i="62" s="1"/>
  <c r="O48" i="2"/>
  <c r="M52" i="2"/>
  <c r="K43" i="2"/>
  <c r="F35" i="3" s="1"/>
  <c r="K47" i="2"/>
  <c r="F39" i="3" s="1"/>
  <c r="M47" i="2"/>
  <c r="O21" i="2"/>
  <c r="J60" i="2"/>
  <c r="J69" i="2" s="1"/>
  <c r="P18" i="2"/>
  <c r="L17" i="1" s="1"/>
  <c r="D60" i="2"/>
  <c r="D69" i="2" s="1"/>
  <c r="H21" i="1"/>
  <c r="H26" i="1" s="1"/>
  <c r="I60" i="2"/>
  <c r="I69" i="2" s="1"/>
  <c r="M32" i="2"/>
  <c r="K32" i="2"/>
  <c r="F18" i="1"/>
  <c r="F7" i="62" s="1"/>
  <c r="K7" i="62" s="1"/>
  <c r="O18" i="2"/>
  <c r="K25" i="2"/>
  <c r="F24" i="3" s="1"/>
  <c r="K30" i="2"/>
  <c r="F29" i="3" s="1"/>
  <c r="K13" i="2"/>
  <c r="F13" i="3" s="1"/>
  <c r="M25" i="2"/>
  <c r="M13" i="2"/>
  <c r="F10" i="3"/>
  <c r="K15" i="2"/>
  <c r="F15" i="3" s="1"/>
  <c r="M10" i="2"/>
  <c r="M15" i="2"/>
  <c r="D19" i="1"/>
  <c r="D8" i="62" s="1"/>
  <c r="D12" i="62" s="1"/>
  <c r="D35" i="62" s="1"/>
  <c r="C19" i="1"/>
  <c r="F60" i="2"/>
  <c r="F69" i="2" s="1"/>
  <c r="E17" i="1"/>
  <c r="B19" i="1"/>
  <c r="B8" i="62" s="1"/>
  <c r="B17" i="1"/>
  <c r="G21" i="1"/>
  <c r="G26" i="1" s="1"/>
  <c r="O25" i="2"/>
  <c r="O63" i="2"/>
  <c r="O42" i="2"/>
  <c r="O26" i="2"/>
  <c r="N32" i="2"/>
  <c r="H60" i="2"/>
  <c r="H69" i="2" s="1"/>
  <c r="O64" i="2"/>
  <c r="K66" i="2"/>
  <c r="I17" i="1"/>
  <c r="O23" i="2"/>
  <c r="O49" i="2"/>
  <c r="M66" i="2"/>
  <c r="J17" i="1"/>
  <c r="J21" i="1" s="1"/>
  <c r="J26" i="1" s="1"/>
  <c r="P52" i="2"/>
  <c r="L19" i="1" s="1"/>
  <c r="N66" i="2"/>
  <c r="K52" i="2"/>
  <c r="O27" i="2"/>
  <c r="O65" i="2"/>
  <c r="O44" i="2"/>
  <c r="O41" i="2"/>
  <c r="O22" i="2"/>
  <c r="D21" i="1" l="1"/>
  <c r="B21" i="1"/>
  <c r="B5" i="62"/>
  <c r="B12" i="62" s="1"/>
  <c r="B35" i="62" s="1"/>
  <c r="D26" i="1"/>
  <c r="D4" i="61"/>
  <c r="D21" i="61" s="1"/>
  <c r="E21" i="1"/>
  <c r="E5" i="62"/>
  <c r="E12" i="62" s="1"/>
  <c r="E35" i="62" s="1"/>
  <c r="C21" i="1"/>
  <c r="C8" i="62"/>
  <c r="C12" i="62" s="1"/>
  <c r="C35" i="62" s="1"/>
  <c r="I21" i="1"/>
  <c r="I26" i="1" s="1"/>
  <c r="G5" i="62"/>
  <c r="M69" i="2"/>
  <c r="P66" i="2"/>
  <c r="L23" i="1" s="1"/>
  <c r="P58" i="2"/>
  <c r="L20" i="1" s="1"/>
  <c r="K19" i="1"/>
  <c r="P32" i="2"/>
  <c r="L18" i="1" s="1"/>
  <c r="M18" i="2"/>
  <c r="F17" i="1"/>
  <c r="O66" i="2"/>
  <c r="K23" i="1"/>
  <c r="N60" i="2"/>
  <c r="O32" i="2"/>
  <c r="K18" i="1"/>
  <c r="G4" i="61" l="1"/>
  <c r="G21" i="61" s="1"/>
  <c r="C26" i="1"/>
  <c r="C4" i="61"/>
  <c r="C21" i="61" s="1"/>
  <c r="K21" i="1"/>
  <c r="K26" i="1" s="1"/>
  <c r="E26" i="1"/>
  <c r="E4" i="61"/>
  <c r="E21" i="61" s="1"/>
  <c r="F21" i="1"/>
  <c r="F5" i="62"/>
  <c r="F12" i="62" s="1"/>
  <c r="B26" i="1"/>
  <c r="B4" i="61"/>
  <c r="B21" i="61" s="1"/>
  <c r="G12" i="62"/>
  <c r="L21" i="1"/>
  <c r="L26" i="1" s="1"/>
  <c r="P60" i="2"/>
  <c r="P69" i="2" s="1"/>
  <c r="K69" i="2"/>
  <c r="M60" i="2"/>
  <c r="K60" i="2"/>
  <c r="O60" i="2"/>
  <c r="N69" i="2"/>
  <c r="K5" i="62" l="1"/>
  <c r="G15" i="67"/>
  <c r="G19" i="67" s="1"/>
  <c r="G20" i="67" s="1"/>
  <c r="G21" i="67" s="1"/>
  <c r="F35" i="62"/>
  <c r="F26" i="1"/>
  <c r="F4" i="61"/>
  <c r="K12" i="62"/>
  <c r="G35" i="62"/>
  <c r="G38" i="61"/>
  <c r="O69" i="2"/>
  <c r="K35" i="62" l="1"/>
  <c r="G23" i="67"/>
  <c r="G24" i="67" s="1"/>
  <c r="F21" i="61"/>
  <c r="K4" i="61"/>
  <c r="G4" i="63"/>
  <c r="G16" i="64"/>
  <c r="G32" i="67" l="1"/>
  <c r="F38" i="61"/>
  <c r="K21" i="61"/>
  <c r="G6" i="64"/>
  <c r="K3" i="65" s="1"/>
  <c r="G15" i="64"/>
  <c r="K12" i="65" s="1"/>
  <c r="G7" i="64"/>
  <c r="K4" i="65" s="1"/>
  <c r="G10" i="64"/>
  <c r="K7" i="65" s="1"/>
  <c r="G13" i="64"/>
  <c r="K10" i="65" s="1"/>
  <c r="G8" i="64"/>
  <c r="K5" i="65" s="1"/>
  <c r="G9" i="64"/>
  <c r="K6" i="65" s="1"/>
  <c r="G14" i="64"/>
  <c r="K11" i="65" s="1"/>
  <c r="G12" i="64"/>
  <c r="K9" i="65" s="1"/>
  <c r="G11" i="64"/>
  <c r="K8" i="65" s="1"/>
  <c r="G27" i="63"/>
  <c r="D16" i="64" l="1"/>
  <c r="F4" i="63"/>
  <c r="K38" i="61"/>
  <c r="K13" i="65"/>
  <c r="G26" i="67" l="1"/>
  <c r="G25" i="67"/>
  <c r="F27" i="63"/>
  <c r="K27" i="63" s="1"/>
  <c r="K4" i="63"/>
  <c r="D8" i="64"/>
  <c r="J5" i="65" s="1"/>
  <c r="D9" i="64"/>
  <c r="J6" i="65" s="1"/>
  <c r="D6" i="64"/>
  <c r="J3" i="65" s="1"/>
  <c r="D11" i="64"/>
  <c r="J8" i="65" s="1"/>
  <c r="D15" i="64"/>
  <c r="J12" i="65" s="1"/>
  <c r="D7" i="64"/>
  <c r="J4" i="65" s="1"/>
  <c r="D14" i="64"/>
  <c r="J11" i="65" s="1"/>
  <c r="D13" i="64"/>
  <c r="J10" i="65" s="1"/>
  <c r="D10" i="64"/>
  <c r="J7" i="65" s="1"/>
  <c r="D12" i="64"/>
  <c r="J9" i="65" s="1"/>
  <c r="K18" i="66"/>
  <c r="J13" i="65" l="1"/>
  <c r="K19" i="66"/>
  <c r="K20" i="66"/>
  <c r="J18" i="66" l="1"/>
  <c r="J14" i="65"/>
  <c r="K14" i="65"/>
  <c r="J19" i="66" l="1"/>
  <c r="J20" i="66"/>
</calcChain>
</file>

<file path=xl/sharedStrings.xml><?xml version="1.0" encoding="utf-8"?>
<sst xmlns="http://schemas.openxmlformats.org/spreadsheetml/2006/main" count="3223" uniqueCount="927">
  <si>
    <t>General Government</t>
  </si>
  <si>
    <t>Administration - 201</t>
  </si>
  <si>
    <t>Amber Jones, County Administrator</t>
  </si>
  <si>
    <t>Department Overview</t>
  </si>
  <si>
    <t>The Administration Department provides support services to all County departments. This includes human resources, accounting and payroll, and general management by the County Administrator.</t>
  </si>
  <si>
    <t>Mission</t>
  </si>
  <si>
    <t>The Sagadahoc County Administration Department strives to provide high-quality services, leadership, and fiduciary responsibility to our employees and tax payers, and be worthy of the highest degree of public confidence.</t>
  </si>
  <si>
    <t>Staffing</t>
  </si>
  <si>
    <t>We maintain a staff of five full-time employees (Administrator, Human Resources Director, Finance Director, Bookkeeper, and Administrative Assistant).</t>
  </si>
  <si>
    <t>BUDGET SUMMARY</t>
  </si>
  <si>
    <t>FY23-24</t>
  </si>
  <si>
    <t>Dept. Hd.</t>
  </si>
  <si>
    <t>BAC</t>
  </si>
  <si>
    <t>Comm'rs</t>
  </si>
  <si>
    <t>Final</t>
  </si>
  <si>
    <t>Capital Items</t>
  </si>
  <si>
    <t>FY20-21</t>
  </si>
  <si>
    <t>FY21-22</t>
  </si>
  <si>
    <t>FY22-23</t>
  </si>
  <si>
    <t>Actual</t>
  </si>
  <si>
    <t>Budget</t>
  </si>
  <si>
    <t>YTD</t>
  </si>
  <si>
    <t>Est. EOY</t>
  </si>
  <si>
    <t>Dept. Head</t>
  </si>
  <si>
    <t>Commissioners</t>
  </si>
  <si>
    <t>EXPENDITURES</t>
  </si>
  <si>
    <t>Personnel Services</t>
  </si>
  <si>
    <t>Administrator Wages</t>
  </si>
  <si>
    <t>Administrative Assistant Wages</t>
  </si>
  <si>
    <t>Accounting Specialist Wages</t>
  </si>
  <si>
    <t>HR Director Wages</t>
  </si>
  <si>
    <t>Elected Offical Wages</t>
  </si>
  <si>
    <t>Part-Time Wages</t>
  </si>
  <si>
    <t>Overtime Wages</t>
  </si>
  <si>
    <t>Supplies &amp; Operating Expenses</t>
  </si>
  <si>
    <t>Board of Assessment Review</t>
  </si>
  <si>
    <t>Safety/Wellness</t>
  </si>
  <si>
    <t>Office Supplies</t>
  </si>
  <si>
    <t>Books/Periodicals</t>
  </si>
  <si>
    <t>Postage</t>
  </si>
  <si>
    <t>Minor Equipment</t>
  </si>
  <si>
    <t>Travel</t>
  </si>
  <si>
    <t>Miscellaneous</t>
  </si>
  <si>
    <t>Computer Equipment</t>
  </si>
  <si>
    <t>Software</t>
  </si>
  <si>
    <t>Contingency</t>
  </si>
  <si>
    <t>Purchased &amp; Contractual Services</t>
  </si>
  <si>
    <t>Training/Professional Development</t>
  </si>
  <si>
    <t>Dues/Memberships</t>
  </si>
  <si>
    <t>Legal Fees</t>
  </si>
  <si>
    <t>Professional Services</t>
  </si>
  <si>
    <t>Audit Services</t>
  </si>
  <si>
    <t>Telephone</t>
  </si>
  <si>
    <t>Equipment Repairs &amp; Maintenance</t>
  </si>
  <si>
    <t>Copier Lease &amp; Maintenance</t>
  </si>
  <si>
    <t>Advertising</t>
  </si>
  <si>
    <t>Printing</t>
  </si>
  <si>
    <t>Economic &amp; Community Development</t>
  </si>
  <si>
    <t>Admin Office Renovation</t>
  </si>
  <si>
    <t>Copiers</t>
  </si>
  <si>
    <t>Telephone System Upgrade Reserve</t>
  </si>
  <si>
    <t>Total Administration Expenditures</t>
  </si>
  <si>
    <t>REVENUES</t>
  </si>
  <si>
    <t>County Share of Civil Services</t>
  </si>
  <si>
    <t>Interest</t>
  </si>
  <si>
    <t>Total Administration Revenues</t>
  </si>
  <si>
    <t>Net Administration Budget</t>
  </si>
  <si>
    <t>Line Number</t>
  </si>
  <si>
    <t>Note Source</t>
  </si>
  <si>
    <t>Supporting Budget Information</t>
  </si>
  <si>
    <t>Amount Requested</t>
  </si>
  <si>
    <t>Budget Item</t>
  </si>
  <si>
    <t>Reason For Request</t>
  </si>
  <si>
    <t>Change</t>
  </si>
  <si>
    <t>DH</t>
  </si>
  <si>
    <t>Removed from Admin and added to the HR &amp; Benefits budget</t>
  </si>
  <si>
    <t>Expenses for county-wide events have been moved to the HR &amp; Benefits budget</t>
  </si>
  <si>
    <t>Ancillary equipment as needed; actual computers will be purchased out of the IT capital budget</t>
  </si>
  <si>
    <t>Accounting and payroll softwares, Adobe licenses</t>
  </si>
  <si>
    <t>Increased need of legal advice due to tower project and space negotations with the state</t>
  </si>
  <si>
    <t>Decreased to reflect most probable usage; ad-hoc projects with independent contractors</t>
  </si>
  <si>
    <t>Single audit is now required due to ARPA fund usage</t>
  </si>
  <si>
    <t>Decreased to reflect most probable cost</t>
  </si>
  <si>
    <t>Moved to Public Agencies budget</t>
  </si>
  <si>
    <t>No request in FY24 due to budget constraints, but this will be funded in the future. This reserve will fund renovations to the Admin office, be it in the courthouse or upgrading the existing building to ADA compliance.</t>
  </si>
  <si>
    <t>The balance in this reserve is being transferred to offset the brick repointing project</t>
  </si>
  <si>
    <t>Moved to Civil budget as this revenue is not earned by Admin</t>
  </si>
  <si>
    <t>Interest rates are back up to pre-covid levels and will likely exceed this, but budgeting conversatively</t>
  </si>
  <si>
    <t>FY24-25</t>
  </si>
  <si>
    <t>Finance Director Wages</t>
  </si>
  <si>
    <t>Human Resources &amp; Employee Benefits - 204</t>
  </si>
  <si>
    <t>Jessica Grey, Human Resources Director</t>
  </si>
  <si>
    <t>This budget accounts for county-wide employee benefits, with the exception of Transport and VOCA which statutorily must be accounted for within their individual budgets.The County offers self-funded health coverage (paid at 90% of employee and 80% family rates), short-term disability, group term life, and retirement contributions in accordance with the Maine Public Employee Retirement System or a match of 6% for deferred compensation plans.</t>
  </si>
  <si>
    <t>Employee Benefits</t>
  </si>
  <si>
    <t>Health Insurance Opt-Out</t>
  </si>
  <si>
    <t>Fitness Reimbursement</t>
  </si>
  <si>
    <t>Workers Compensation</t>
  </si>
  <si>
    <t>Short-Term Disability</t>
  </si>
  <si>
    <t>Group Term Life</t>
  </si>
  <si>
    <t>Flexible Spending Account Administration</t>
  </si>
  <si>
    <t>457(b) Plans</t>
  </si>
  <si>
    <t>Maine Public Employees Retirement System</t>
  </si>
  <si>
    <t>Health Insurance</t>
  </si>
  <si>
    <t>Dental Insurance</t>
  </si>
  <si>
    <t>Vision Insurance</t>
  </si>
  <si>
    <t>Payroll Taxes</t>
  </si>
  <si>
    <t>Safety &amp; Public Health</t>
  </si>
  <si>
    <t>YMCA Passes</t>
  </si>
  <si>
    <t>HR Programming</t>
  </si>
  <si>
    <t>Total Employee Benefits Expenditures</t>
  </si>
  <si>
    <t>Net Employee Benefits Budget</t>
  </si>
  <si>
    <t>Based on current employees and one extra in case of new hire</t>
  </si>
  <si>
    <t>More participation in the fitness program expected</t>
  </si>
  <si>
    <t>Based on elections by current employees</t>
  </si>
  <si>
    <t>Moved from the Admin budget; flu shots for employees and their families</t>
  </si>
  <si>
    <t>Moved from the Admin budget; county-wide events (fall BBQ, Christmas party), fleeces for new employees</t>
  </si>
  <si>
    <t>Insurance - 206</t>
  </si>
  <si>
    <t xml:space="preserve">County-wide insurance coverage for properties, vehicles, cyber insurance, and liability. </t>
  </si>
  <si>
    <t>Property &amp; Casualty Insurance</t>
  </si>
  <si>
    <t>Surety Bonds</t>
  </si>
  <si>
    <t>Total Insurance Expenditures</t>
  </si>
  <si>
    <t>Net Insurance Budget</t>
  </si>
  <si>
    <t>District Attorney - 220</t>
  </si>
  <si>
    <t>Natasha Irving, District Attorney</t>
  </si>
  <si>
    <t>The prosecution of criminal cases in Sagadahoc County, from minor traffic infractions to attempted homicide.</t>
  </si>
  <si>
    <t>The Mission of our office is to prosecute criminal conduct within Sagadahoc County while supporting the victims of those crimes.</t>
  </si>
  <si>
    <t>The District Attorney's Office is staffed by seven County employees: a Paralegal/Office Manager, two Victim/Witness Advocates, a Domestic Violence Investigator, two Legal Secretaries, and a Receptionist.</t>
  </si>
  <si>
    <t>Office Manager Wages</t>
  </si>
  <si>
    <t>Victim Witness Advocate Wages</t>
  </si>
  <si>
    <t>Receptionist</t>
  </si>
  <si>
    <t>Legal Secretary Wages</t>
  </si>
  <si>
    <t>Domestic Violence Investigator Wages</t>
  </si>
  <si>
    <t>Minor Equipment/Furniture</t>
  </si>
  <si>
    <t>Vehicle Gasoline</t>
  </si>
  <si>
    <t>Uniforms and Safety</t>
  </si>
  <si>
    <t>Firearms for DVI</t>
  </si>
  <si>
    <t>Public Safety Equipment</t>
  </si>
  <si>
    <t>Trial Refreshments</t>
  </si>
  <si>
    <t>Superior Court Witness Fees</t>
  </si>
  <si>
    <t>Vehicle Repairs &amp; Maintenance</t>
  </si>
  <si>
    <t>Fax/Modem/Internet</t>
  </si>
  <si>
    <t>Copiers Lease &amp; Maintenance</t>
  </si>
  <si>
    <t>Judicial Liability Insurance</t>
  </si>
  <si>
    <t>Domestic Violence Investigator Vehicle</t>
  </si>
  <si>
    <t>Total District Attorney Expenditures</t>
  </si>
  <si>
    <t>Discovery Fees</t>
  </si>
  <si>
    <t>Deferred Disposition Fees</t>
  </si>
  <si>
    <t>Total District Attorney Revenues</t>
  </si>
  <si>
    <t>Net District Attorney Budget</t>
  </si>
  <si>
    <t>3.2 % COLA</t>
  </si>
  <si>
    <t>Legal Secretary position previously budgeted here is now full-time</t>
  </si>
  <si>
    <t>Estimated OT previously accrued as comp time, adding OT line per the personnel policy</t>
  </si>
  <si>
    <t>10% increase to adjust for inflation</t>
  </si>
  <si>
    <t>increase in CLEAR and West Law contract prices</t>
  </si>
  <si>
    <t>decrease due to decrease in mailings</t>
  </si>
  <si>
    <t>increase, need to replace chairs in conference room</t>
  </si>
  <si>
    <t>DVI is requesting a rifle for cruiser</t>
  </si>
  <si>
    <t>need an additional computer replaced</t>
  </si>
  <si>
    <t>increase in expenses for MPA Conference</t>
  </si>
  <si>
    <t>increase cost for MeDATS, lab testing, introducing annual counseling</t>
  </si>
  <si>
    <t>extradition account exhausted, no foreseeable reimbursement</t>
  </si>
  <si>
    <t>increase, older vehicle will need repairs</t>
  </si>
  <si>
    <t>Cost for DUO added ($500), increase in license fees for OpenFox ($172)</t>
  </si>
  <si>
    <t>1x cost of $2k for firewall, worst case scenario cost for new database software</t>
  </si>
  <si>
    <t>Capital Projects</t>
  </si>
  <si>
    <t>Increase request due to age of vehicle (10yrs)</t>
  </si>
  <si>
    <t>nothing expected due to digital discovery</t>
  </si>
  <si>
    <t>Deeds - 230</t>
  </si>
  <si>
    <t>Lynn Moore, Deeds Register</t>
  </si>
  <si>
    <t>This office records the documents of the land owners that reside in Sagadahoc County.</t>
  </si>
  <si>
    <t>To record all documents promptly and efficiently, preserving them for the future, and to provide reliable access to these records, guiding the public in research efforts and serving with responsive professionalism.</t>
  </si>
  <si>
    <t>The Deeds department is staffed with a Register, a Deputy and a Clerk.</t>
  </si>
  <si>
    <t>Deputy Registrar Wages</t>
  </si>
  <si>
    <t>Clerk Wages</t>
  </si>
  <si>
    <t>Elected Official Wages</t>
  </si>
  <si>
    <t>Uncollected Fees</t>
  </si>
  <si>
    <t>Equipment Ad Hoc Maintenance</t>
  </si>
  <si>
    <t>Total Deeds Expenditures</t>
  </si>
  <si>
    <t>Recording Fees</t>
  </si>
  <si>
    <t>Transfer Tax</t>
  </si>
  <si>
    <t>Copies</t>
  </si>
  <si>
    <t>Total Deeds Revenues</t>
  </si>
  <si>
    <t>Net Deeds Budget</t>
  </si>
  <si>
    <t>3.2% COLA</t>
  </si>
  <si>
    <t>Probate - 235</t>
  </si>
  <si>
    <t>Sean Paulhus, Probate Register</t>
  </si>
  <si>
    <t>The Sagadahoc County Probate Court processes Petitions for Adoption, Guardianship, Conservatorship, Name Changes, Probate of Wills and Appointment of Personal Representatives, with regular hearings held twice each month. The office operates Monday through Friday from 8:30am to 4:30pm, accepts cash and checks only and is in the process of converting historical archives dating from 1854 to electronic records for public access.</t>
  </si>
  <si>
    <t>Judge of Probate (elected) , Register of Probate (elected) , Deputy Register of Probate (full time) , Probate Clerk (full time)</t>
  </si>
  <si>
    <t>Deputy Register Wages</t>
  </si>
  <si>
    <t>Probate Clerk Wages</t>
  </si>
  <si>
    <t>Books &amp; Periodicals</t>
  </si>
  <si>
    <t>Document Management</t>
  </si>
  <si>
    <t>Total Probate Expenditures</t>
  </si>
  <si>
    <t>Official Fees</t>
  </si>
  <si>
    <t>Publication Fees</t>
  </si>
  <si>
    <t>Passport Fees</t>
  </si>
  <si>
    <t>Total Probate Revenues</t>
  </si>
  <si>
    <t>Net Probate Budget</t>
  </si>
  <si>
    <t>No part-time position.</t>
  </si>
  <si>
    <t>OT previously accrued as comp time per the personnel policy</t>
  </si>
  <si>
    <t>Cost of supplies is increasing</t>
  </si>
  <si>
    <t>Publishers increased rates in FY 2022/2023</t>
  </si>
  <si>
    <t>Increase needed for passport processing.</t>
  </si>
  <si>
    <t>No Change</t>
  </si>
  <si>
    <t>$50 buffer for potential increase in dues</t>
  </si>
  <si>
    <t>Advertising increase for publications</t>
  </si>
  <si>
    <t>Based average monthly from calendar year 2022</t>
  </si>
  <si>
    <t>Based on this year's EOY estimate</t>
  </si>
  <si>
    <t>Based on average monthly from calendar year 2018</t>
  </si>
  <si>
    <t>Public Safety</t>
  </si>
  <si>
    <t>Communications - 430</t>
  </si>
  <si>
    <t>Mike Carter, Communications Director</t>
  </si>
  <si>
    <t>24/7 365 Emergency Communications Center Serving all the Police and Fire/EMS Agencies within Sagadahoc County</t>
  </si>
  <si>
    <t xml:space="preserve">To process all calls for service and dispatch the appropriate response to aid in the protection of life and property </t>
  </si>
  <si>
    <t>18 Employees: 2 Admin/3 Line Supervisors/13 Line Dispatchers. Currently Fully Staffed.</t>
  </si>
  <si>
    <t>Director Wages</t>
  </si>
  <si>
    <t>Supervisory Wages</t>
  </si>
  <si>
    <t>Deputy Director Wages</t>
  </si>
  <si>
    <t>Dispatcher Wages</t>
  </si>
  <si>
    <t>Holiday Wages</t>
  </si>
  <si>
    <t>Training Wages</t>
  </si>
  <si>
    <t>Medical/Fitness Reimbursement</t>
  </si>
  <si>
    <t>Public Education Supplies</t>
  </si>
  <si>
    <t>Office Furniture</t>
  </si>
  <si>
    <t>Vehicles Gasoline</t>
  </si>
  <si>
    <t>Uniforms &amp; Safety Equipment</t>
  </si>
  <si>
    <t>Computer Software</t>
  </si>
  <si>
    <t>Vehicles Repairs &amp; Maintenance</t>
  </si>
  <si>
    <t>Rental of Fiberoptics Equipment</t>
  </si>
  <si>
    <t>Spillman Repairs &amp; Maintenance</t>
  </si>
  <si>
    <t>Radio System Upgrade Reserve</t>
  </si>
  <si>
    <t>Microwave Equipment Replacement</t>
  </si>
  <si>
    <t>GeoBase Server Reserve</t>
  </si>
  <si>
    <t>Console Upgrade Reserve</t>
  </si>
  <si>
    <t>Spillman Software Reserve</t>
  </si>
  <si>
    <t>Next Generation Recording Platform</t>
  </si>
  <si>
    <t>Tower Reserve</t>
  </si>
  <si>
    <t>24/7 Dispatch Chair Reserve</t>
  </si>
  <si>
    <t>Dispatch Computers</t>
  </si>
  <si>
    <t>Spillman Server Reserve</t>
  </si>
  <si>
    <t>Vehicle Reserve</t>
  </si>
  <si>
    <t>Total Communications Expenditures</t>
  </si>
  <si>
    <t>Net Communications Budget</t>
  </si>
  <si>
    <t>County School events/FD Open Houses/Parades</t>
  </si>
  <si>
    <t>Chairs are now a capital item, this line will be used for any chair repair or furniture replacement or repair</t>
  </si>
  <si>
    <t>$250 multipled by eighteen employees</t>
  </si>
  <si>
    <t>Line will be used for ancillary devices and laptop devices as needed.</t>
  </si>
  <si>
    <t>Power DMS/Tip411/CritiCall/PageGate/W2W</t>
  </si>
  <si>
    <t>APCO/NENA</t>
  </si>
  <si>
    <t>Fees associated with hiring, polygraph $350 each, physical $115 each. Includes yearly deep clean by ServPro of the entire Communcations Dept.</t>
  </si>
  <si>
    <t>Number reflects METRO and CABLE / Telephone repairs have been given to I.T.</t>
  </si>
  <si>
    <t>Maintenance fees for every agency/ GIS Management / ESRI CAD Mapping</t>
  </si>
  <si>
    <t>Approximately $20400 for Mobile Data Terminal Connection per year for all law enforcement agencies. $10,000 in radio equipment R&amp;M.  10 Tower Site CMP ). RCM Annual Service Contract $7680. GWI Fiber to Georgetown and West Bath tower sites $7476. Site generator maintenance $500 per year x10 sites, $5000. Radio Frequency Protection $500. Increase is a reflection on CMP power price increases.</t>
  </si>
  <si>
    <t>Radio System Capital will start as soon as our new system is operational.</t>
  </si>
  <si>
    <t>New reserve to fund chair replacements</t>
  </si>
  <si>
    <t>All dispatch computers will be replaced in FY 24-25</t>
  </si>
  <si>
    <t>Current Vehicle-2015 Dodge Durango with approximately 63,000 Miles.</t>
  </si>
  <si>
    <t>Emergency Management Agency - 440</t>
  </si>
  <si>
    <t>Hannah J. Dickinson, Emergency Management Interim Director</t>
  </si>
  <si>
    <t xml:space="preserve">Emergency management is the managerial function charged with creating the framework within which communities reduce vulnerability to hazards and cope with disasters. </t>
  </si>
  <si>
    <t>Emergency Management protects communities by coordinating and integrating all activities necessary to build, sustain, and improve the capability to mitigate against, prepare for, respond to, and recover from threatened or actual natural disasters, acts of terrorism, or other man-made disasters.</t>
  </si>
  <si>
    <t>The EMA department has a team of two staff dedicated to the management of EMA responsibilities and the County Emergency Operations Center (Director/Programs Coordinator).</t>
  </si>
  <si>
    <t>Programs Manager</t>
  </si>
  <si>
    <t>Vehicle Repair &amp; Maintenance</t>
  </si>
  <si>
    <t>EMA Cell Phones</t>
  </si>
  <si>
    <t>Equipment Repair &amp; Maintenance</t>
  </si>
  <si>
    <t>Tower Leases</t>
  </si>
  <si>
    <t>Storage Leases</t>
  </si>
  <si>
    <t>Total EMA Expenditures</t>
  </si>
  <si>
    <t>FEMA Grant Revenue</t>
  </si>
  <si>
    <t>Total EMA Revenues</t>
  </si>
  <si>
    <t>Net EMA Budget</t>
  </si>
  <si>
    <t>Budget Line</t>
  </si>
  <si>
    <t>Increase per wage study + 6% COLA</t>
  </si>
  <si>
    <t>New position in FY23</t>
  </si>
  <si>
    <t>General office supplies, ID card supplies, supplies for public education/outreach, minor office equipment, software upgrades, virtual meeting platform.</t>
  </si>
  <si>
    <t>Postage for EMA/Board of Health correspondence</t>
  </si>
  <si>
    <t>Minor equipment for EMA department</t>
  </si>
  <si>
    <t>Vehicle gasoline for EMA vehicle ($2,205), EZ pass ($240), portable generator fuel ($125)</t>
  </si>
  <si>
    <t>Uniform shirts, jackets, and safety clothing/supplies/PPE for EMA staff</t>
  </si>
  <si>
    <t>EMA staff training, conferences fees, sponsored training meals, BOH/LHO meetings, awards, NIMS, supervisory trainings, etc.</t>
  </si>
  <si>
    <t>MEMCDC X 2 staff ($100), MTCMA Dues X 1 staff ($100), MALEM X 2 ($100)</t>
  </si>
  <si>
    <t>Maintenance and repair of 2022 Ford Explorer, CRI trailer, Incident Support trailer</t>
  </si>
  <si>
    <t>2 Staff mobile phones $90x12, MIFI $22x12, sim cards for laptops $80x12</t>
  </si>
  <si>
    <t>CMP charges at 5 tower sites ($3116), GWI at 3 tower sites ($7476), generator maintenance X 4 ($1915), RCM service agreement ($8640), frequency protection ($420), service agreement for PageGate ($610)</t>
  </si>
  <si>
    <t>Copier lease for EMA department ($25/month)</t>
  </si>
  <si>
    <t>Tower leases with scheduled increases</t>
  </si>
  <si>
    <t>Storage lease agreement ($150/month)</t>
  </si>
  <si>
    <t>Public meeting annoucements, RFPs, etc.</t>
  </si>
  <si>
    <t>Year 1 of 6, $8,000 annually = $48,000</t>
  </si>
  <si>
    <t>EMPG decrease for FFY 2022 (-$35K), Totals pro-rated between FFY 2021 and FFY 2022</t>
  </si>
  <si>
    <t>Reserve Accounts</t>
  </si>
  <si>
    <t>Purpose</t>
  </si>
  <si>
    <t>Reserve funds are established to finance specific unanticipated expenditures that cannot be realistically or adequately budgeted for. They are essentially savings accounts with designated uses. The County currently maintains reserve accounts to pay unemployment compensation, accrued employee leave, emergency contingency, insurance deductibles, and purchase fuel.</t>
  </si>
  <si>
    <t>Funding</t>
  </si>
  <si>
    <t>The reserve accounts are funded by direct annual appropriation by inclusion in the annual budget approved by the County Commissioners.</t>
  </si>
  <si>
    <t>Authority to Use</t>
  </si>
  <si>
    <t>The Administrator and County Commissioners authorize the use of all reserve account funds.</t>
  </si>
  <si>
    <t>Administration Responsibilities</t>
  </si>
  <si>
    <t>The Finance Director is responsible for monitoring the reserve accounts and reporting the balances on a monthly basis.</t>
  </si>
  <si>
    <t>Reserve Balance</t>
  </si>
  <si>
    <t>Estimated Balance</t>
  </si>
  <si>
    <t>June 30, 2023</t>
  </si>
  <si>
    <t>Withdrawals</t>
  </si>
  <si>
    <t>June 30, 2024</t>
  </si>
  <si>
    <t>Unemployment Reserve - 202</t>
  </si>
  <si>
    <t>Accrued Employee Leave Reserve - 203</t>
  </si>
  <si>
    <t>Emergency Contingency Reserve - 205</t>
  </si>
  <si>
    <t>Insurance Deductible Reserve - 208</t>
  </si>
  <si>
    <t>Fuel Reserve - 209</t>
  </si>
  <si>
    <t>Net Reserves Balances</t>
  </si>
  <si>
    <t>Tax Levy Offset - 48507</t>
  </si>
  <si>
    <t>VOCA Transfer - 59520</t>
  </si>
  <si>
    <t>Capital Reserve Transfer - 59540</t>
  </si>
  <si>
    <t>Reserve Account Transfer - 59565</t>
  </si>
  <si>
    <t>Jail CAP Transfer - 59580</t>
  </si>
  <si>
    <t>Net Reserves Transfers</t>
  </si>
  <si>
    <t>RESERVES EXPENDITURES</t>
  </si>
  <si>
    <t>Unemployment Reserve</t>
  </si>
  <si>
    <t>Accrued Employee Leave Reserve</t>
  </si>
  <si>
    <t>Emergency Contingency Reserve</t>
  </si>
  <si>
    <t>Insurance Deductible Reserve</t>
  </si>
  <si>
    <t>Fuel Reserve</t>
  </si>
  <si>
    <t>RESERVES FUNDING</t>
  </si>
  <si>
    <t>RESERVES BALANCES</t>
  </si>
  <si>
    <t>RESERVES TRANSFERS</t>
  </si>
  <si>
    <t>Tax Tax Levy Offset</t>
  </si>
  <si>
    <t>VOCA Transfer</t>
  </si>
  <si>
    <t>Capital Reserve Transfer</t>
  </si>
  <si>
    <t>Reserve Account Transfer</t>
  </si>
  <si>
    <t>Jail CAP Transfer</t>
  </si>
  <si>
    <t>Debt Service</t>
  </si>
  <si>
    <t>Debt Service - 801</t>
  </si>
  <si>
    <t>Debt Summary</t>
  </si>
  <si>
    <t>The County currently has one long-term debt obligation for shared construction costs of Two Bridges Regional Jail. Construction was funded in 2005 via revenue bond. Sagadahoc County is obligated to pay half of the bond, which runs through 2026. Placeholders for the courthouse steeple restoration and communications system upgrade were included in the prior year's budget but will not be included this year. These projects are moving forward but will be funded via the American Rescue Plan grant.</t>
  </si>
  <si>
    <t>DEBT SERVICE SCHEDULE</t>
  </si>
  <si>
    <t>FY25-26</t>
  </si>
  <si>
    <t>Description</t>
  </si>
  <si>
    <t>Principal</t>
  </si>
  <si>
    <t>Two Bridges Regional Jail Bond</t>
  </si>
  <si>
    <t>Courthouse Restoration</t>
  </si>
  <si>
    <t>Courthouse Steeple</t>
  </si>
  <si>
    <t>Communications Systems Upgrade</t>
  </si>
  <si>
    <t>Total Debt Service Expenditures</t>
  </si>
  <si>
    <t>Net Debt Service Budget</t>
  </si>
  <si>
    <t>Paid off in FY21</t>
  </si>
  <si>
    <t>Based on bond amortization schedule; will be paid in full in FY26</t>
  </si>
  <si>
    <t>Debt not incurred; funded via ARPA</t>
  </si>
  <si>
    <t>Public Agencies - 920</t>
  </si>
  <si>
    <t>Program grants are awarded to community organizations to support educational, economic, and environmental initiatives for local residents.</t>
  </si>
  <si>
    <t>Program grant awards are funded by direct annual appropriation by inclusion in the annual budget approved by the County Commissioners.</t>
  </si>
  <si>
    <t>Authorization to Use</t>
  </si>
  <si>
    <t>Public Agency Awards</t>
  </si>
  <si>
    <t>Andro-Sag Counties Extension Assoc.</t>
  </si>
  <si>
    <t>Androscoggin Valley Soil &amp; Water</t>
  </si>
  <si>
    <t>Midcoast Council of Governments</t>
  </si>
  <si>
    <t>Coastal Counties Workforce</t>
  </si>
  <si>
    <t>Total Public Agency Expenditures</t>
  </si>
  <si>
    <t>Net Public Agency Budget</t>
  </si>
  <si>
    <t>VOCA - 710</t>
  </si>
  <si>
    <t xml:space="preserve">The Victims of Crime Act Administrator is partially funded through a grant received by Prosecutorial District 6 (shared with Knox County). </t>
  </si>
  <si>
    <t>To provide advocate services to juvenile victims and witnesses of crimes.</t>
  </si>
  <si>
    <t>One full-time advocate.</t>
  </si>
  <si>
    <t>VOCA Grant - 710</t>
  </si>
  <si>
    <t>Workers Compensation Insurance</t>
  </si>
  <si>
    <t>Disability Insurance</t>
  </si>
  <si>
    <t>Group Term Life Insurance</t>
  </si>
  <si>
    <t>ME Public Employees Retirement System</t>
  </si>
  <si>
    <t>Total VOCA Grant Expenditures</t>
  </si>
  <si>
    <t>VOCA Grant Revenue</t>
  </si>
  <si>
    <t>Transfer from General Fund</t>
  </si>
  <si>
    <t>Total VOCA Grant Revenues</t>
  </si>
  <si>
    <t>Net VOCA Grant Budget</t>
  </si>
  <si>
    <t>Facilities - 210</t>
  </si>
  <si>
    <t>Aaron Hanscom, Facilities Director</t>
  </si>
  <si>
    <t>This budget comprises the costs to operate and maintain all County facilities. Utilities, plowing and landscaping, and building repairs and maintenance are included.</t>
  </si>
  <si>
    <t>The Sagadahoc County Facilities Department works daily to provide facilities that are clean, safe, and cost-effective.</t>
  </si>
  <si>
    <t>One full-time Facilities Director and one full-time custodian.</t>
  </si>
  <si>
    <t xml:space="preserve"> </t>
  </si>
  <si>
    <t>Facilities Director Wages</t>
  </si>
  <si>
    <t>Custodian Wages</t>
  </si>
  <si>
    <t>General Supplies</t>
  </si>
  <si>
    <t>Salt &amp; Emergency Snow Removal</t>
  </si>
  <si>
    <t>Heating Fuel</t>
  </si>
  <si>
    <t>Electricity</t>
  </si>
  <si>
    <t>Water &amp; Sewer</t>
  </si>
  <si>
    <t>Cellular Telephone</t>
  </si>
  <si>
    <t>Buildings Repairs &amp; Maintenance</t>
  </si>
  <si>
    <t>Rental of Land &amp; Buildings</t>
  </si>
  <si>
    <t>Equipment Rental</t>
  </si>
  <si>
    <t>Special Projects</t>
  </si>
  <si>
    <t>Damage Repair</t>
  </si>
  <si>
    <t>Waste Collection</t>
  </si>
  <si>
    <t>Building Reserve</t>
  </si>
  <si>
    <t>Roof Reserve</t>
  </si>
  <si>
    <t>HVAC Reserve</t>
  </si>
  <si>
    <t>Fire Alarm Reserve</t>
  </si>
  <si>
    <t>ADA Reserve</t>
  </si>
  <si>
    <t>Generator Reserve</t>
  </si>
  <si>
    <t>Wall Sealant Reserve</t>
  </si>
  <si>
    <t>Elevator Upgrade Reserve</t>
  </si>
  <si>
    <t>Parking Lot Improvements</t>
  </si>
  <si>
    <t>Cooling Tower Reserve</t>
  </si>
  <si>
    <t>Brick Repointing Reserve</t>
  </si>
  <si>
    <t>Facilities Vehicle Reserve</t>
  </si>
  <si>
    <t>Total Facilities Expenditures</t>
  </si>
  <si>
    <t>Net Facilities Budget</t>
  </si>
  <si>
    <t xml:space="preserve">3% COLA </t>
  </si>
  <si>
    <t>Not Applicable</t>
  </si>
  <si>
    <t>Overtime for plowing, off hour alarms, emergencies and flag details</t>
  </si>
  <si>
    <t>General supplies/cleaning products/paper products/clothing</t>
  </si>
  <si>
    <t>Parking lot salt and $ for removal of snow if needed to hire temp or a loader to move it.</t>
  </si>
  <si>
    <t>purchase/repair small tools, drills, vaccums, heat sensor guns etc.</t>
  </si>
  <si>
    <t>maintenance on truck/plow/sander</t>
  </si>
  <si>
    <t xml:space="preserve">Average 283,679 kwh for 2 buildings, currently Constellation Maine contract </t>
  </si>
  <si>
    <t>water and sewer for both buildings 10% increase in 23'and 10% in 24'</t>
  </si>
  <si>
    <t>cell phone for Facilities Manager</t>
  </si>
  <si>
    <t>Unanticipated plumbing, electrical, locksmith expenses etc.</t>
  </si>
  <si>
    <t>Rental Space at District Court for the D.A.'s office.</t>
  </si>
  <si>
    <t>Postal Machine, steam cleaners, floor cleaners etc</t>
  </si>
  <si>
    <t>Contracted maintenance, elevator/trash/HVAC etc..</t>
  </si>
  <si>
    <t>unplanned small projects</t>
  </si>
  <si>
    <t>replacement of heat pumps etc</t>
  </si>
  <si>
    <t>Propane approx 7000 gallons at not more than 1.999 pg. small amount of heating fuel also</t>
  </si>
  <si>
    <t>average 5000 miles at 8.5 mpg at 3.259</t>
  </si>
  <si>
    <t>Casella waste 2 dumpsters, transfer station permits and fees 12% increase</t>
  </si>
  <si>
    <t>Civil - 415</t>
  </si>
  <si>
    <t>Joel Merry, Sheriff</t>
  </si>
  <si>
    <t xml:space="preserve">Civil Process service is done on a per diem basis by two MCJA certified deputies, who are paid by the service fees.  The Civil office is open Mon-Thur 8AM to 1PM and by appointment on Fridays and weekends.   Recent year's totals have been down from years past.  Last year saw a minor decrease of 0.5%   728 services in FY2023    This year is trending down by approximately 10% fewer services.  </t>
  </si>
  <si>
    <t xml:space="preserve">The Civil Process Division is responsible for the service of subpoenas and other court documents within Sagadahoc County.  Other court documents include: divorce, family matters, law suits, civil disputes, landlord-tenant notices, etc.  Civil documents are served on behalf of individuals, private attorneys, the Court, State of Maine departments and agencies. </t>
  </si>
  <si>
    <t>1 - Administrative clerk works P-T at 20 hrs per week.   2 - Per diem P-T Deputies (2-Full-time Transport Deputies currently fill these P-T positions)</t>
  </si>
  <si>
    <t>Administrative Clerk Wages</t>
  </si>
  <si>
    <t>Allowance for Uncollectable Accounts</t>
  </si>
  <si>
    <t>Rental Equipment</t>
  </si>
  <si>
    <t>Total Civil Expenditures</t>
  </si>
  <si>
    <t>County Share of Civil</t>
  </si>
  <si>
    <t>Total Civil Revenues</t>
  </si>
  <si>
    <t>Net Civil Budget</t>
  </si>
  <si>
    <t>Civil Process Clerk enters and assigns paperwork for service.  20-hrs/wk - office open to public.  Extra pay added due to vacation policy.  COL added.</t>
  </si>
  <si>
    <t xml:space="preserve">Civil Process Deputy will fill in when Clerk is off, or on occasion to meet w/a plantiff. </t>
  </si>
  <si>
    <t>General office supplies</t>
  </si>
  <si>
    <t>Postage for return of service, mostly reimbursed and off-set by revenues</t>
  </si>
  <si>
    <t>Equipment on considered capital.  Office furnishings</t>
  </si>
  <si>
    <t>Shirts, outerwear and safety equipment for per diem deputies</t>
  </si>
  <si>
    <t>Mileage reimbursement for non-service related responsibilities</t>
  </si>
  <si>
    <t>To offset unpaid or uncollectable debts and billings</t>
  </si>
  <si>
    <t>Cell phone for civil deputies, offset by revenues</t>
  </si>
  <si>
    <t xml:space="preserve">Computer and copier maintenance </t>
  </si>
  <si>
    <t>Copy paper, envelops and business cards</t>
  </si>
  <si>
    <t>Finance</t>
  </si>
  <si>
    <t>Previously reflected in Admin, historically $5,000-$7,000 but service fees increased 5x</t>
  </si>
  <si>
    <t>3.2% COLA + additional adjustment recommended by MACCAM</t>
  </si>
  <si>
    <t>3.2% COLA + additional adjustment to maintain payscale</t>
  </si>
  <si>
    <t>Cost of subscriptions continue to rise</t>
  </si>
  <si>
    <t>Reinstating contingency to allow for unplanned but urgent expenses</t>
  </si>
  <si>
    <t>Moved to the IT budget</t>
  </si>
  <si>
    <t>Completed in FY24 from the IT budget</t>
  </si>
  <si>
    <t>Estimated 10% increase over CY24 rate</t>
  </si>
  <si>
    <t>ADA Accommodation Reserve</t>
  </si>
  <si>
    <t>Corrections</t>
  </si>
  <si>
    <t>Transport - 305 &amp; 306</t>
  </si>
  <si>
    <t xml:space="preserve">The Sagadahoc County Transportation Unit is responsible for the transportation of all inmates remanded to the custody of the Sheriff. The Unit is staffed by three (3) full-time Deputies. The unit is deployed as two (2) uniformed transport deputies and one (1) programs Deputy.   Two Bridges Regional Jail assestment for operations is also included in this budget.  This year's budget reflects the elimination of one (1) full-time Transport Deputy, to be replaced by a full-time contracted Mental Health Liaison position for all of Sagadahoc County law enforcement agencies.  </t>
  </si>
  <si>
    <t>Transport Deputies are responsible for the custody, control and security of prisoners while in court and during actual transportations. Deputies transport inmates to and from medical appointments, deathbed visits and funerals. Emergency transports to hospitals are conducted under the authority and supervision of a transport team. In addition to transport responsibilities, members of the unit conduct bail checks, home release monitoring, community service programs and are detailed to other duties as required.</t>
  </si>
  <si>
    <t>Two (2) full-time MCJA certified Transport Deputies.  One (1) full-time MCJA certified Transport Programs Deputy.  Supervised by Lieutenant (split 50/50 with Sheriff Budget)</t>
  </si>
  <si>
    <t>Shift Supervisor Wages</t>
  </si>
  <si>
    <t>Program Deputy Wages</t>
  </si>
  <si>
    <t>Transport Deputy Wages</t>
  </si>
  <si>
    <t>Outside Detail Wages</t>
  </si>
  <si>
    <t>Call-In Wages</t>
  </si>
  <si>
    <t>Group Life Insurance</t>
  </si>
  <si>
    <t>Deferred Compensation</t>
  </si>
  <si>
    <t>ME Public Employee Retirement System</t>
  </si>
  <si>
    <t>Security Equipment</t>
  </si>
  <si>
    <t>Firearms</t>
  </si>
  <si>
    <t>Meal Allowance</t>
  </si>
  <si>
    <t>Tools/Implements</t>
  </si>
  <si>
    <t>Home Monitoring</t>
  </si>
  <si>
    <t>Laundry Services</t>
  </si>
  <si>
    <t>Polygraph Services</t>
  </si>
  <si>
    <t>Two Bridges Regional Jail</t>
  </si>
  <si>
    <t>Pre-Trial Services</t>
  </si>
  <si>
    <t>Vehicles</t>
  </si>
  <si>
    <t>Total Transport Expenditures</t>
  </si>
  <si>
    <t>Home Relocation Program</t>
  </si>
  <si>
    <t>State Jail Contribution</t>
  </si>
  <si>
    <t>Miscellaneous Court Fines/Fees</t>
  </si>
  <si>
    <t>TBRJ CAP</t>
  </si>
  <si>
    <t>Surplus</t>
  </si>
  <si>
    <t>Total Transport Revenues</t>
  </si>
  <si>
    <t>Net Transport Budget</t>
  </si>
  <si>
    <t>Lieutenant split 50/50 with Sheriff Budget + COLA &amp; wage adjustment</t>
  </si>
  <si>
    <t>Deputy oversees community corrections including home release , electronic GPS &amp; alcohol monitoring</t>
  </si>
  <si>
    <t>Two (2) uniform deputies  - transport inmates to court, appointments and video conferencing</t>
  </si>
  <si>
    <t>For extended coverage for out of facility stays; ie, hospitals</t>
  </si>
  <si>
    <t>Contractual, for work outside of scheduled hours</t>
  </si>
  <si>
    <t>Stipend for emergency call-outs</t>
  </si>
  <si>
    <t>Based on 3.5 FTE</t>
  </si>
  <si>
    <t>Short-term disability - The Hartford</t>
  </si>
  <si>
    <t>2 - FTE</t>
  </si>
  <si>
    <t>1.5- FTE</t>
  </si>
  <si>
    <t>Includes Insurance Opt-out and supplemental life</t>
  </si>
  <si>
    <t>Cleaning supplies sepecific to corrections</t>
  </si>
  <si>
    <t>Handcuffs, leg restratints, waist belts for restraints, etc</t>
  </si>
  <si>
    <t>Equipment needed for office, fingerprinting, camera, etc</t>
  </si>
  <si>
    <t>Gasoline - anticipatee price increse 3,300 gals @ $3.20 tax exempt</t>
  </si>
  <si>
    <t>Personnel uniforms and personal safety equipment</t>
  </si>
  <si>
    <t xml:space="preserve">Ammunition and range supplies - anticipated increase of ammo </t>
  </si>
  <si>
    <t>Work crew and events</t>
  </si>
  <si>
    <t>Tools and equipment used for work release, public works or other community corrections</t>
  </si>
  <si>
    <t>Equipment not covered by contract agreement with SCRAM</t>
  </si>
  <si>
    <t>Mandatory and specialized training</t>
  </si>
  <si>
    <t>Maine Sheriffs' Association dues</t>
  </si>
  <si>
    <t>Uniform cleaning</t>
  </si>
  <si>
    <t>For new hires - MCJA mandate</t>
  </si>
  <si>
    <t>Repairs and general maintenance, tires, car wash, etc</t>
  </si>
  <si>
    <t>Cell phones</t>
  </si>
  <si>
    <t>Alcohol &amp; GPS electronic monitoring equipment</t>
  </si>
  <si>
    <t>Maintenance for protable radios and other equipment</t>
  </si>
  <si>
    <t>New line to account for printers and other technology</t>
  </si>
  <si>
    <t xml:space="preserve">For new hires  </t>
  </si>
  <si>
    <t>Regional Jail Assessment</t>
  </si>
  <si>
    <t>Contractual services with Maine Pretrial Services, Merrymeeting Adult Ed, Law Enforcement Liaison</t>
  </si>
  <si>
    <t>Replacement vehicle for 2014 Dodge Van</t>
  </si>
  <si>
    <t>Fees for electronic monitoring and home release</t>
  </si>
  <si>
    <t>General fund - County Jail Operations Fund</t>
  </si>
  <si>
    <t>Surcharge on fines</t>
  </si>
  <si>
    <t>Property tax cap - as set by 30-A MRSA Sec. 701(2-C)</t>
  </si>
  <si>
    <t>Carryover from Correctional Fund Balance</t>
  </si>
  <si>
    <t>Sheriff - 401</t>
  </si>
  <si>
    <t>The Sheriff's Office provides primary law enforcement services to the municipalities that do not have a police department.  Deputies also support municipal agencies through mutial aid agreements and assistance.  Deputies patrol the county roads, enforce traffic laws, investigate crime, conduct property checks, and participate in many community related events.  The Sheriff's Office works collaboratively with all federal, state and local law enforcment agencies.</t>
  </si>
  <si>
    <t>Protecting and serving the residents of Sagadahoc County since 1854, the Sagadahoc County Sheriff’s Office seeks to serve all people within our jurisdiction with respect, fairness and excellence. We are committed to the prevention of crime, the protection of life and property, and the preservation of peace. We strive to earn public trust by holding ourselves to the highest standards of performance and ethics while remaining relentlessly determined to attain a high level of community confidence and satisfaction.</t>
  </si>
  <si>
    <t>The Sheriff's Office is currently made up of twenty (20) full-time law enforcement officers, three (3) part-time law enforcement officers and three (2.5 FTE) support staff personnel.    The budget includes one (1) position to be funded by MDEA reimbursements for a full-time dedicated drug detective, the only one in Sagadahoc County.  LT pay is split with Transport Budget 50/50.</t>
  </si>
  <si>
    <t>Chief Deputy Wages</t>
  </si>
  <si>
    <t>Adminstrative Clerk Wages</t>
  </si>
  <si>
    <t>Records System Manager Wages</t>
  </si>
  <si>
    <t>Sheriff Wages</t>
  </si>
  <si>
    <t>Investigator Wages</t>
  </si>
  <si>
    <t>Patrol Supervisor Wages</t>
  </si>
  <si>
    <t>K-9 Handling Wages</t>
  </si>
  <si>
    <t>Patrol Deputy Wages</t>
  </si>
  <si>
    <t>Other Wages</t>
  </si>
  <si>
    <t>Community Policing</t>
  </si>
  <si>
    <t>Public Safety Consumables</t>
  </si>
  <si>
    <t>K-9 Support</t>
  </si>
  <si>
    <t>Contracted Services</t>
  </si>
  <si>
    <t>Cruiser Laptops</t>
  </si>
  <si>
    <t>In-Car Camera System</t>
  </si>
  <si>
    <t>Taser-7 Replacement Program</t>
  </si>
  <si>
    <t>Body Worn Camera Program</t>
  </si>
  <si>
    <t>Total Sheriff Expenditures</t>
  </si>
  <si>
    <t>Witness Fees</t>
  </si>
  <si>
    <t>Insurance Reports</t>
  </si>
  <si>
    <t>Fingerprinting Fees</t>
  </si>
  <si>
    <t>MDEA</t>
  </si>
  <si>
    <t>Total Sheriff Revenues</t>
  </si>
  <si>
    <t>Net Sheriff Budget</t>
  </si>
  <si>
    <t>Exempt employee - w/ COLA &amp; wage adjustment</t>
  </si>
  <si>
    <t>Lieutenant - split 50/50 with Transport Division Budget - w/COLA &amp; wage adjustment   (change from 60/40 split w/Transport)</t>
  </si>
  <si>
    <t>35 hr/wk - administrative secretary - w/ 3.2% COLA</t>
  </si>
  <si>
    <t>35 hr/wk - Records System Manager - w/ 3.2% COLA</t>
  </si>
  <si>
    <t>Three (3) full-time detectives, one (1) assigned to MDEA (Reimbursed w/fringe benefits) COLA plus step increases per CBA</t>
  </si>
  <si>
    <t>Four (4) full-time patrol supervisors - COLA plus step increases per CBA</t>
  </si>
  <si>
    <t>Stipend for K-9 handler - increased due to adding 2nd K-9 tracking team</t>
  </si>
  <si>
    <t>Should be reimbursed by outside entity</t>
  </si>
  <si>
    <t>Supplement full-time patrol deputies - cover leaves, special assignments, etc</t>
  </si>
  <si>
    <t>Cover leaves for vacation, sick leave, investigatioins, court time, open shifts, etc</t>
  </si>
  <si>
    <t>Thirteen (13) holidays - includes premium pay - per CBA</t>
  </si>
  <si>
    <t>Covers/Supports all mandated, specialized, and required training above regular duty time</t>
  </si>
  <si>
    <t>Cover physical fitness programs per CBA, plus wellness/resiliency check program</t>
  </si>
  <si>
    <t>Other non-classified assignments - outside job coverage not reimbursed</t>
  </si>
  <si>
    <t>Supports community related events, special assignments , RAD training program</t>
  </si>
  <si>
    <t>General office supplies - copy paper, envelopes, on-site shredding</t>
  </si>
  <si>
    <t>CID materials and supplies, AED batteries &amp; pads, reference books, etc</t>
  </si>
  <si>
    <t>Includes both meter and stamps</t>
  </si>
  <si>
    <t>Equipment not considered capital, including office equipment, chairs, etc</t>
  </si>
  <si>
    <t>Estimated cost in gas prices - 22,500 gals @ 3.20 per gal</t>
  </si>
  <si>
    <t>All uniform and clothing, per CBA, outfit new employees and P-T deputies</t>
  </si>
  <si>
    <t>All firearms training materials, including practice and duty ammo, weapon replacements - anticipated price increase</t>
  </si>
  <si>
    <t>New equipment and replacement items for vehicles, ballistic vests, radars, etc</t>
  </si>
  <si>
    <t>K-9 Veterinary Insurance, dog food, boarding, - per CBA</t>
  </si>
  <si>
    <t xml:space="preserve">Promotional and education materials for events </t>
  </si>
  <si>
    <t>Desktop replaceement, technology and related peripherals</t>
  </si>
  <si>
    <t>All training related expenses, registrations, travel, per diem, lodging, online training, etc - includes Professional Development per CBA</t>
  </si>
  <si>
    <t>Maine Sheriffs' Association, NESPIN, MCOPA, IACP, NAS, FBI LEEDER, Rotary</t>
  </si>
  <si>
    <t>Uniform clothing care and maintenance - per CBA</t>
  </si>
  <si>
    <t>Polygraph and psychological testing consultation fees</t>
  </si>
  <si>
    <t>Major and minor repairs, general maintenance, tires and car wash</t>
  </si>
  <si>
    <t>Cellular AT&amp;T Firstnet - per CBA - add two (2) new phones</t>
  </si>
  <si>
    <t>Contracts - CLEAR, Leads Online, PowerDMS records management</t>
  </si>
  <si>
    <t>Repair &amp; maintain equipment, radar calibrations, radio antennas, etc</t>
  </si>
  <si>
    <t>Printer contract - including ink</t>
  </si>
  <si>
    <t>For new positions and vehicle RFP</t>
  </si>
  <si>
    <t>Replace &amp; upgrade mobile data terminals in all patrol vehicles</t>
  </si>
  <si>
    <t>Replace &amp; upgrade in-car camera system, 16 units, 5-yr maintenance contract, cloud based evidence storage</t>
  </si>
  <si>
    <t>Contract purchase plan for 10-yr, with replacement at year 6, all accessories &amp; cartridges</t>
  </si>
  <si>
    <t>New request - Fifteen (15) BWC - itemized over five (5), difference between grant and total cost of program</t>
  </si>
  <si>
    <t>Replace two (2) patrol vehicles, outfit with equipment and markings</t>
  </si>
  <si>
    <t>Paid by State of Maine for witness appearance in District Court &amp; DMV hearings</t>
  </si>
  <si>
    <t>Fees for reports, including accident, thefts, etc</t>
  </si>
  <si>
    <t>Applicant and clearance request - private sector jobs</t>
  </si>
  <si>
    <t>Non-classified revenues, FOIA fees, etc</t>
  </si>
  <si>
    <t xml:space="preserve">Reimbursement of salary and benefits for MDEA agent </t>
  </si>
  <si>
    <t>6% COLA + wage study &amp; longevity</t>
  </si>
  <si>
    <t>3.2% COLA + adjustment for increased responsibilities</t>
  </si>
  <si>
    <t>3.2% COLA + additional position</t>
  </si>
  <si>
    <t>Tax increase due to paid FMLA per ME law</t>
  </si>
  <si>
    <t>Moved from the Admin budget; $1.50 per capita 36,868); FYs22-24 were $47,792, $40,440, and $45,874</t>
  </si>
  <si>
    <t>FICA &amp; Medicare + .50% payroll tax effective Jan 1, 2025 for paid FLMA per ME law</t>
  </si>
  <si>
    <t>Separating out from general benefits budget per statute; 1 EE and rate determined by CBA</t>
  </si>
  <si>
    <t>IT - 215</t>
  </si>
  <si>
    <t>Mike Dean, IT Administrator</t>
  </si>
  <si>
    <t>The Information Technology Department is new in FY23. The aim is to centralize technology solutions and increase efficiency. This budget will continue to evolve and take on more line items.</t>
  </si>
  <si>
    <t>To create a secure and responsive technology environment that supports the exceptional services provided by Sagadahoc County.</t>
  </si>
  <si>
    <t>One full-time IT Director and one part-time contractor.</t>
  </si>
  <si>
    <t>FY2-23</t>
  </si>
  <si>
    <t>Telephone/Internet</t>
  </si>
  <si>
    <t>Computer Reserve</t>
  </si>
  <si>
    <t>Server Reserve</t>
  </si>
  <si>
    <t>Total IT Expenditures</t>
  </si>
  <si>
    <t>Net IT Budget</t>
  </si>
  <si>
    <t>Travel to outside agencies and trainings</t>
  </si>
  <si>
    <t>For unforseen IT issues</t>
  </si>
  <si>
    <t>Server data backup, antivirus, firewall, Office365</t>
  </si>
  <si>
    <t>Capital fund for server replacements</t>
  </si>
  <si>
    <t>FY19-20</t>
  </si>
  <si>
    <t>Expenses</t>
  </si>
  <si>
    <t>% Change</t>
  </si>
  <si>
    <t>Administration</t>
  </si>
  <si>
    <t>Human Resources &amp; Employee Benefits</t>
  </si>
  <si>
    <t>Insurance</t>
  </si>
  <si>
    <t>Facilities</t>
  </si>
  <si>
    <t>Information Technology</t>
  </si>
  <si>
    <t>District Attorney</t>
  </si>
  <si>
    <t>Registry of Deeds</t>
  </si>
  <si>
    <t>Register of Probate</t>
  </si>
  <si>
    <t>VOCA</t>
  </si>
  <si>
    <t>Public Agencies</t>
  </si>
  <si>
    <t>General Fund Reserves</t>
  </si>
  <si>
    <t>Transport</t>
  </si>
  <si>
    <t>Sheriff</t>
  </si>
  <si>
    <t>Civil</t>
  </si>
  <si>
    <t>Communications</t>
  </si>
  <si>
    <t>Emergency Management Agency</t>
  </si>
  <si>
    <t>Total Expenditures</t>
  </si>
  <si>
    <t>Revenues</t>
  </si>
  <si>
    <t>Surplus Funds to Offset Tax Levy</t>
  </si>
  <si>
    <t>Total Revenues</t>
  </si>
  <si>
    <t>Taxes to be Raised</t>
  </si>
  <si>
    <t>Budget Summary FY20-21 through Proposed FY24-25</t>
  </si>
  <si>
    <t>ADA Accommodation Reserve - 211</t>
  </si>
  <si>
    <t>Twelve (12) full-time patrol deputies - COLA plus step increases per CBA</t>
  </si>
  <si>
    <t>Based on current billing + 10%</t>
  </si>
  <si>
    <t>Based on FY25 budgeted staffing and compensation, including 3 new positions</t>
  </si>
  <si>
    <t>Includes $250 County contribution for participants</t>
  </si>
  <si>
    <t>Based on FY25 budgeted staffing and compensation, rates set by MEPERS</t>
  </si>
  <si>
    <t>Fully funding benefits; based on current rates and enrollments</t>
  </si>
  <si>
    <t>Based on FY25 budgeted staffing and compensation; additional .50% payroll tax effective Jan 1, 2025 to fund paid FMLA per ME law</t>
  </si>
  <si>
    <t>No change for FY25</t>
  </si>
  <si>
    <t>Capital Funding</t>
  </si>
  <si>
    <t>Reserves Funding</t>
  </si>
  <si>
    <t>Total General Government</t>
  </si>
  <si>
    <t>Total Corrections</t>
  </si>
  <si>
    <t>Total Public Safety</t>
  </si>
  <si>
    <t>Total Debt Service</t>
  </si>
  <si>
    <t>Gross Expenditures</t>
  </si>
  <si>
    <t>Expenditures Summary FY20-21 through Proposed FY24-25</t>
  </si>
  <si>
    <t>Tax Assessments</t>
  </si>
  <si>
    <t>Fees for Services</t>
  </si>
  <si>
    <t>Grant Revenue</t>
  </si>
  <si>
    <t>Surplus Funds</t>
  </si>
  <si>
    <t>Gross Revenues</t>
  </si>
  <si>
    <t>Revenues Summary FY20-21 through Proposed FY24-25</t>
  </si>
  <si>
    <t>Revenue</t>
  </si>
  <si>
    <t>Tax Assessments - 200</t>
  </si>
  <si>
    <t>Municipality</t>
  </si>
  <si>
    <t>Percent of County Tax Levy</t>
  </si>
  <si>
    <t>2023 State Valuation</t>
  </si>
  <si>
    <t>FY23-24 County Tax Assessment</t>
  </si>
  <si>
    <t>Arrowsic</t>
  </si>
  <si>
    <t>Bath</t>
  </si>
  <si>
    <t>Bowdoin</t>
  </si>
  <si>
    <t>Bowdoinham</t>
  </si>
  <si>
    <t>Georgetown</t>
  </si>
  <si>
    <t>Phippsburg</t>
  </si>
  <si>
    <t>Richmond</t>
  </si>
  <si>
    <t>Topsham</t>
  </si>
  <si>
    <t>West Bath</t>
  </si>
  <si>
    <t>Woolwich</t>
  </si>
  <si>
    <t>Total</t>
  </si>
  <si>
    <t>2024 State Valuation</t>
  </si>
  <si>
    <t>FY24-25 County Tax Assessment</t>
  </si>
  <si>
    <t>FY15-16</t>
  </si>
  <si>
    <t>FY16-17</t>
  </si>
  <si>
    <t>FY17-18</t>
  </si>
  <si>
    <t>FY18-19</t>
  </si>
  <si>
    <t>% Increase</t>
  </si>
  <si>
    <t>Tax Assessment History FY15-16 through Proposed FY24-25</t>
  </si>
  <si>
    <t>LD 1 Calculation</t>
  </si>
  <si>
    <t>30-A §5721-A LIMITATION ON TAX ASSESSMENT</t>
  </si>
  <si>
    <t>Prior Year Taxable Value</t>
  </si>
  <si>
    <t>Current Year Taxable Value</t>
  </si>
  <si>
    <t>Property Growth Factor</t>
  </si>
  <si>
    <t>Income Growth Factor*</t>
  </si>
  <si>
    <t>Growth Limitation Factor</t>
  </si>
  <si>
    <t>Prior Year Tax Assessment Limit</t>
  </si>
  <si>
    <t>Total Tax Assessment Limit</t>
  </si>
  <si>
    <t>Estimated Tax Assessment</t>
  </si>
  <si>
    <t>Under Tax Cap Limit</t>
  </si>
  <si>
    <t>Utilization Percentage</t>
  </si>
  <si>
    <t>*Determined by State Department of Administrative &amp; Financial Services</t>
  </si>
  <si>
    <t>Undesignated Fund Balance Estimate</t>
  </si>
  <si>
    <t xml:space="preserve">Policy: </t>
  </si>
  <si>
    <t>The level of the undesignated fund balance shall be maintained at approximately 15% of the total annual budget. State law provides unencumbered surplus funds in excess of 20% of the amount to be raised by taxation shall be used to reduce the tax levy.</t>
  </si>
  <si>
    <t>Government Services</t>
  </si>
  <si>
    <t>Recommended UFB 15%</t>
  </si>
  <si>
    <t>Overage</t>
  </si>
  <si>
    <t>Maximum allowable UFB - 20% of tax levy</t>
  </si>
  <si>
    <t>Proposed Use of UFB</t>
  </si>
  <si>
    <t>Estimated Undesignated Fund Balance (proposed)</t>
  </si>
  <si>
    <t>UFB June 30, 2023 *unaudited</t>
  </si>
  <si>
    <t>(-) Use of UFB FY23-24</t>
  </si>
  <si>
    <t>Net Expenditures Proposed FY23-24</t>
  </si>
  <si>
    <t>(+) Anticipated Budget Surplus FY24</t>
  </si>
  <si>
    <t>Projected UFB June 30, 2024</t>
  </si>
  <si>
    <t>Replacement of 8 WiFi access points at $500 each</t>
  </si>
  <si>
    <t>IT contractor, web hosting, social media archive, streaming for public meetings, KnowB4</t>
  </si>
  <si>
    <t>Assuming replacement of 6 computers for $1250.00 each</t>
  </si>
  <si>
    <t>Capital Fund for future telco upgrade/replacement</t>
  </si>
  <si>
    <t>Full-Time Wages</t>
  </si>
  <si>
    <t xml:space="preserve">Three Commissioners + Treasurer; 3.2% COLA </t>
  </si>
  <si>
    <t xml:space="preserve">Salaries for Facilities Director and Custodian; 3.2% COLA </t>
  </si>
  <si>
    <t>Salaries for Administrator, Finance Director, HR Director, Bookkeeper &amp; Administrative Assistant; 3.2% COLA + minor market adjustments</t>
  </si>
  <si>
    <t xml:space="preserve">Salary for IT Administrator; 3.2% COLA </t>
  </si>
  <si>
    <t>Salaries for Paralegal./Office Manager, Victim/Witness Advocate, two Legal Secretaries, and Domestic Violence Investigator; 3.2 % COLA</t>
  </si>
  <si>
    <t>Salaries for Deputy Register and Deeds Clerk; 3.2% COLA</t>
  </si>
  <si>
    <t>Register of Deeds; 32% COLA</t>
  </si>
  <si>
    <t>Salaries for Deputy Register and two Probate Clerks; 3.2% COLA</t>
  </si>
  <si>
    <t>Probate Judge and Probate Register; 3.2% COLA</t>
  </si>
  <si>
    <t>Victim/Witness Advocate; 3.2% COLA</t>
  </si>
  <si>
    <t>Full-Time Administrative Wages</t>
  </si>
  <si>
    <t>Salaries for Chief Deputy, Lieutenant (split 50/50 with Transport - change from 40/60 in FY24), Record Systems Manager, and Administrative Assistant; 3.2% COLA</t>
  </si>
  <si>
    <t>Exempt - Elected Position w/ 3.2% COLA &amp; wage adjustment</t>
  </si>
  <si>
    <t>Salaries for Director and Deputy Director; 3.2% COLA</t>
  </si>
  <si>
    <t>Position will remain vacant in FY24 due to space issues; intend to hire in the future</t>
  </si>
  <si>
    <t>Salaries for EMA Director and Programs Manager; 3.2% COLA</t>
  </si>
  <si>
    <t>Projected Undesignated Fund Balance FY24</t>
  </si>
  <si>
    <t>Recommended UFB - 15% of tax levy</t>
  </si>
  <si>
    <t>Tax levy FY25</t>
  </si>
  <si>
    <t>Sagadahoc County Capital Reserves</t>
  </si>
  <si>
    <t>Estimated</t>
  </si>
  <si>
    <t>Est. Reserve Balance</t>
  </si>
  <si>
    <t>Project</t>
  </si>
  <si>
    <t>Year</t>
  </si>
  <si>
    <t>Department</t>
  </si>
  <si>
    <t>Type</t>
  </si>
  <si>
    <t>Cost</t>
  </si>
  <si>
    <t>Transfers</t>
  </si>
  <si>
    <t>N/A</t>
  </si>
  <si>
    <t>Equipment</t>
  </si>
  <si>
    <t>Administration Office Renovation</t>
  </si>
  <si>
    <t>TBD</t>
  </si>
  <si>
    <t>Building</t>
  </si>
  <si>
    <t>Building Maintenance Reserve</t>
  </si>
  <si>
    <t>Multiple</t>
  </si>
  <si>
    <t>Generator Upgrade - Admin</t>
  </si>
  <si>
    <t>FY24</t>
  </si>
  <si>
    <t>Generator Upgrade - Courthouse</t>
  </si>
  <si>
    <t>Wall Sealant</t>
  </si>
  <si>
    <t>Elevator Reserve</t>
  </si>
  <si>
    <t>Paving Sealant</t>
  </si>
  <si>
    <t>Vehicle</t>
  </si>
  <si>
    <t>IT</t>
  </si>
  <si>
    <t>Ongoing</t>
  </si>
  <si>
    <t>DVI Vehicle</t>
  </si>
  <si>
    <t>Transport Vehicle Reserve</t>
  </si>
  <si>
    <t>Sheriff Laptop Reserve</t>
  </si>
  <si>
    <t>In-Car Camera System Reserve</t>
  </si>
  <si>
    <t>Taser Replacement Reserve</t>
  </si>
  <si>
    <t>Sheriff Vehicle Reserve</t>
  </si>
  <si>
    <t>Microwave Equipment Reserve</t>
  </si>
  <si>
    <t>FY27-28</t>
  </si>
  <si>
    <t>Communications Vehicle Reserve</t>
  </si>
  <si>
    <t>EMA Vehicle Reserve</t>
  </si>
  <si>
    <t>EMA</t>
  </si>
  <si>
    <t>Total Capital Funding Requested</t>
  </si>
  <si>
    <t>Body-Worn Camera Program</t>
  </si>
  <si>
    <t>Body-Worn Camera Reserve</t>
  </si>
  <si>
    <t>Sagadahoc County</t>
  </si>
  <si>
    <t>Capital Project Request Form</t>
  </si>
  <si>
    <t>Project Title:</t>
  </si>
  <si>
    <t>Department:</t>
  </si>
  <si>
    <t>Account Number:</t>
  </si>
  <si>
    <t>510-59401</t>
  </si>
  <si>
    <t>Amount Requested:</t>
  </si>
  <si>
    <t>Project Request Information</t>
  </si>
  <si>
    <t>Planned Project Year:</t>
  </si>
  <si>
    <t>Funding Source(s):</t>
  </si>
  <si>
    <t>Estimated Total Cost:</t>
  </si>
  <si>
    <t>Source of Estimate:</t>
  </si>
  <si>
    <t>Necessity:</t>
  </si>
  <si>
    <t>To Maintain Services</t>
  </si>
  <si>
    <t>Useful Life:</t>
  </si>
  <si>
    <t>Anticipated Impact on Future Operating Budgets:</t>
  </si>
  <si>
    <t>Cost Unchanged</t>
  </si>
  <si>
    <t>Description:</t>
  </si>
  <si>
    <t>Justification:</t>
  </si>
  <si>
    <t xml:space="preserve">There is carpeting in various areas of the building that is free from the floor and wrinkling.  The floors have not been waxed in years. </t>
  </si>
  <si>
    <t>Project Funding &amp; Expenditure History</t>
  </si>
  <si>
    <t>Beginning Balance</t>
  </si>
  <si>
    <t>Expenditures</t>
  </si>
  <si>
    <t>Ending Balance</t>
  </si>
  <si>
    <t>FY20-21 (actual)</t>
  </si>
  <si>
    <t>FY21-22 (actual)</t>
  </si>
  <si>
    <t>FY22-23 (actual)</t>
  </si>
  <si>
    <t>FY23-24 (actual)</t>
  </si>
  <si>
    <t>FY24-25 (requested)</t>
  </si>
  <si>
    <t>FY25-26 (planned)</t>
  </si>
  <si>
    <t>FY26-27 (planned)</t>
  </si>
  <si>
    <t>FY27-28 (planned)</t>
  </si>
  <si>
    <t>FY28-29 (planned)</t>
  </si>
  <si>
    <t>In the coming year I would like to use approximately 5k for carpet replacement projects and 5k for floor stripping and waxing.  This would be a start on a multiyear plan to get the flooring in the entire building replaced or refurbished.  Estimated funding of $10,000 per floor of the Courthouse per year.</t>
  </si>
  <si>
    <t>Taxation</t>
  </si>
  <si>
    <t>Department Head</t>
  </si>
  <si>
    <t>10-15 years</t>
  </si>
  <si>
    <t>510-59405</t>
  </si>
  <si>
    <t>Tax appropriation</t>
  </si>
  <si>
    <t>Vendor</t>
  </si>
  <si>
    <t>Continuation of Prior Funding</t>
  </si>
  <si>
    <t>12 years</t>
  </si>
  <si>
    <t>Reserve to fund future HVAC replacement projects. Two heat pumps still need to be replaced in the near future: the unit in the Probate office ($7,500) and the unit in the courtroom ($20,000). Various other HVAC expenses.</t>
  </si>
  <si>
    <t>HVAC units heat and cool the county buildings and need periodic replacement.</t>
  </si>
  <si>
    <t>*ARPA</t>
  </si>
  <si>
    <t>510-59480</t>
  </si>
  <si>
    <t>approx</t>
  </si>
  <si>
    <t xml:space="preserve">Reserve to fund future replacement of plow and sanding truck. </t>
  </si>
  <si>
    <t>The existing Facilities truck was purchased new in FY21 and should have a useful life of at least five years. This reserve is to fund its future replacement based on five years and $55,000 estimated cost.</t>
  </si>
  <si>
    <t>510-59417</t>
  </si>
  <si>
    <t>Bills Sealant Co</t>
  </si>
  <si>
    <t>Estimate for crack filling, full sealant and repainting the parking lot lines.</t>
  </si>
  <si>
    <t>Parking Lot Maintenance Reserve</t>
  </si>
  <si>
    <t>Domestic Violence Investigator Vehicle Reserve</t>
  </si>
  <si>
    <t>620-59480</t>
  </si>
  <si>
    <t>CIP</t>
  </si>
  <si>
    <t>5 years</t>
  </si>
  <si>
    <t>Reserve to fund future replacement of Domestic Violence Investigator. This vehicle is already 10 years old and has had to have its exhaust redone. Its useful life is approaching its end.</t>
  </si>
  <si>
    <t>The existing DVI vehicle was purchased used in FY19 (2014 Ford Explorer) and should have a useful life of at least five years. This reserve is to fund its future replacement.</t>
  </si>
  <si>
    <t>Sheriff's Office</t>
  </si>
  <si>
    <t>308-59408</t>
  </si>
  <si>
    <t>Corrections Reserve</t>
  </si>
  <si>
    <t>Vendor Quote</t>
  </si>
  <si>
    <t>7-years</t>
  </si>
  <si>
    <t xml:space="preserve">The Sheriff's Office replaces vehicles for the Transport Division on an as needed basis.  In order to maintain a fleet of dependable and suitable vehicles for the transportatioin of inmates to and from Two Bridges Regional Jail and other related functions.  It is the policy of the agency to replace equipment when its total cost (depreciation, operatng, maintenance, and repair costs) average over its usful life, is at a minimum.  Transport vehciles typically have a useful life of appromimately 100,000 miles and are replaced at that time.  The agency is requestiing funds for the purchase one (1) transport vehicle.  </t>
  </si>
  <si>
    <t xml:space="preserve">This request is to replace one (1) 2014 Chrysler mini-vans.  The current van has approximately 93,500 miles and is beginning to experience increased repair and maintenance costs.  Our current vans are front-wheel drive, and should be replaced with AWD vehicles for better handling in inclement weather.   The projected costs include detailing and installing emergency equipment.   While this is a capital replacement expense, the funding will come from the Transport Surplus Reserve Fund.  </t>
  </si>
  <si>
    <t>FY23-24 (requested)</t>
  </si>
  <si>
    <t>FY24-25 (planned)</t>
  </si>
  <si>
    <t>Mobile Data Computer Reserve</t>
  </si>
  <si>
    <t>601-59445</t>
  </si>
  <si>
    <t>4-5 years</t>
  </si>
  <si>
    <t>The need for in-car mobile computers is critical in todays law enforcement environment.  To meet this need the County must continue a laptop computer reserve for the future resplacement. This reserve provides funding to replace all 18 rugged mobile laptop computers, docking stations, and related installation equipment approximately every 5 years. It is recommended that $10,000 be set aside annually as an ongoing capital expense. The Sheriff's Office will work wiht the IT Department to use these funds for a mobile laptop maintenance plan.</t>
  </si>
  <si>
    <t>In the fall of  2022 the Sheriff's Officce purchased 16 rugged laptop computers, docking stations, and related installation equipment for each of the law enforcement patrol vehicles at a cost of $36,793. These computers are semi-rugged Dell laptops.  These laptops have a functional life expectency of 4-5 years. Capital funds have been set aside for the replacement of the laptops and ancillary equipment as needed.</t>
  </si>
  <si>
    <t>601-59455</t>
  </si>
  <si>
    <t>10 years</t>
  </si>
  <si>
    <t>In-car camera systems are an important instrument in today's law encorcement environment.  In FY2023 the Sheriff's Office began outfitting all patrol vehicles with the new WatchGuard M500 In-Car Video System and Command Central Evidence Management system.  These cameras replaced our previous model of in-car video cameras.  The cloud-based management system is new to us and is a much more efficient system for managing files.  It saves money as there is no storage required.   Under this program, the cost for sixteen (16) units is $31,730 per year for five (5) years.</t>
  </si>
  <si>
    <t>The current units are now 10 years old and are beginning to break down and malfunction. Sending units off for repair is becoming expensive and time-consuming. Like all technology, the camera systems have a life expectancy and we are pushing up against that. Also, as with most other technology, the product is improved, better quality, and more efficient. Having a cloud-based evidence storage system will save on local storage and copying disk costs.</t>
  </si>
  <si>
    <t>601-59460</t>
  </si>
  <si>
    <t>In 2020 the Sheriff's Office purchased nineteen (19) new Taser-7 units from Axon Enterprise. The Taser-7 is the most advanced electronic control device (ECD) on the market today for law enforcement use. The project is a ten-year plan, which has a refresh agreement after five years; which means all the Taser-7s are replaced with the newest model of taser. The contrtact included the 19 tasers, holsters, training and live cartridges, as well as a full warranty. The contract also includes a 6-bay docking station with a Wi-Fi connection to Evidence.com, which is a cloud-based information and data collection system on the use and maintenance of units. The cost in the first two years of the contract was minimized by the trade-in value of our previous Taser-X units. Those costs were absorbed into the Sheriff's operation budget (401).</t>
  </si>
  <si>
    <t>The Sagadahoc Sheriff's Office recognizes that combative, non-compliant, armed, and/or violent subjects cause handling and control problems that require special training and equipment. Thus, the Sagadahoc Sheriff's Office has adopted the use of less-lethal force philosophy to assist with the de-escalation of these potentially violent confrontations. Consistent with this philosophy, the Sagadahoc Sheriff's Office is authorizing the use of department-owned, maintained, and issued taser electronic control devices to trained sworn personnel.</t>
  </si>
  <si>
    <t>Body Worn Camera</t>
  </si>
  <si>
    <t>601-</t>
  </si>
  <si>
    <t>Reduce Cost</t>
  </si>
  <si>
    <t xml:space="preserve">Body worn cameras are a critical tool to enhance our relationship with the community, providing additional transparency and accounatility.  In FY2023 the Sheriff's Office began outfitting all patrol deputies with new Motorola V700 and VideoManager EL Cloud system.  These cameras will intergrate with our in-car video cameras.  The cloud-based management system is an efficient file management system.  It saves money as there is no storage required.   Under this program, the cost for fifteen (15) units is $68,990 spread over five (5) years.  In August of 2023 we were awarded a Small, Rural, and Tribal (SRT) Law Enforcement Agency Grant through Bureau of Justice Assistance.   The grant was a match amount of $30,000.  Thr grant period is 01/01/2023 to 12/31/2025.  We anticipate drawing down the full amount within FY2025.  </t>
  </si>
  <si>
    <t>BWC safeguard our reputation and maintain community trust. The V700 body camera captures critical incidents and allows clearer evidence in lowlight conditions.   Also, as with most other technology, the product is improved, better quality, and more efficient.  The V700 will intergrate with our new in-car cameras, and will automatically upload to a secure cloud-based evidence management system.   Having a cloud-based evidence storage system will save on local storage and copying disk costs.</t>
  </si>
  <si>
    <t>Cruiser Reserve</t>
  </si>
  <si>
    <t>601-59480</t>
  </si>
  <si>
    <t>5-years</t>
  </si>
  <si>
    <t>Increase Cost</t>
  </si>
  <si>
    <t xml:space="preserve">The previous two years have been very challenging  in the procurement of police vehicles.  Due to issues effecting auto manufacturers and inflation, the cost of vehicles have increased dramatically. Local dealerships are not able to provide a guaranteed delivery date and thus are not returning RFPs.  Quirk Motors was the only bidder the last two years and they do not make any allowances for trade-in. Last year, we were only able to order two (2) vehicles to replace units from out of state.  We currently have two (2) vehicles with over 110,000 miles. </t>
  </si>
  <si>
    <t>The Sheriff's Office generally replaces 3 vehicles annually on a rotating basis to maintain the fleet. It is the policy of the agency to replace equipment when its total cost (depreciation, operating, maintenance, and repair) average over its useful life is at a minimum. Front-line cruisers typically have a useful life of approximately 120,000 to 140,000 miles and are replaced at that time. The agency is requesting funds for the replacement of three (3) front-line patrol vehicles with SUV-AWD units at a net estimated cost of $195,000. This includes the cost of detailing and mounting of equipment such as lights, siren, radio and all other equipment.</t>
  </si>
  <si>
    <t>24/7 Dispatch Chairs</t>
  </si>
  <si>
    <t>630-59436</t>
  </si>
  <si>
    <t>Past Cost &amp; Quotes</t>
  </si>
  <si>
    <t>8 Years</t>
  </si>
  <si>
    <t>Big and Tall 24/7 Dispatch Chair</t>
  </si>
  <si>
    <t>Replace one of our big &amp; tall chairs in FY 24-25. Chair marked for replacment is approximately 8-9 years old.</t>
  </si>
  <si>
    <t>Dispatch Desktops</t>
  </si>
  <si>
    <t>630-59445</t>
  </si>
  <si>
    <t>Quote</t>
  </si>
  <si>
    <t>Dell</t>
  </si>
  <si>
    <t>3 Years</t>
  </si>
  <si>
    <t xml:space="preserve">Four Identical robust 24/7 Dispatch computers </t>
  </si>
  <si>
    <t xml:space="preserve">Dispatch utilizes several mission critical computer programs at any single moment, 24/7. The computers need to be more robust that a simple desktop computer. The current computers are expected to be end of life in FY24-25, and will be replaced after July. </t>
  </si>
  <si>
    <t>630-59467</t>
  </si>
  <si>
    <t>Anticipating the replacement of our computer-aided dispatch server.</t>
  </si>
  <si>
    <t>Equipemnt life span is 5 years. Last replacement was in FY22.</t>
  </si>
  <si>
    <t>640-59480</t>
  </si>
  <si>
    <t>Fund the future replacement of the EMA vehicle.</t>
  </si>
  <si>
    <t>New vehicle was purchased in FY23. No funding request in FY24 due to budget constraints.</t>
  </si>
  <si>
    <t>SAGADAHOC COUNTY</t>
  </si>
  <si>
    <t>PRELIMINARY BUDGET</t>
  </si>
  <si>
    <t>FY2024-2025</t>
  </si>
  <si>
    <t>Sufficient balance to cover potential claims</t>
  </si>
  <si>
    <t>Re-up reserve balance after spending down</t>
  </si>
  <si>
    <t>Deductible rates increasing to $2,000</t>
  </si>
  <si>
    <t>New reserve to fund public requests for ADA accommodations</t>
  </si>
  <si>
    <t>Per conditionally accepted CBA negotiations</t>
  </si>
  <si>
    <t xml:space="preserve">CodeRED System ($8,750), </t>
  </si>
  <si>
    <t>Minimum recommended UFB - 10% of tax levy</t>
  </si>
  <si>
    <t>Assuming a 8% increase over FY24 premiums, changing eligibility to include elected officials, 3 new positions, and negotiated CBA rates</t>
  </si>
  <si>
    <t>Admin generator is fully funded; will fund Courthouse generator via ARPA</t>
  </si>
  <si>
    <t>Flat roof on 1987 portion will be funded via ARPA; will start a new reserve in FY26</t>
  </si>
  <si>
    <t>Completing project via ARPA</t>
  </si>
  <si>
    <t>sealant/crack filling/line painting</t>
  </si>
  <si>
    <t>1000 gallon HVAC cooling tower on roof (replacement estimate $70K); replacement anticipated in FY25; completing funding via ARPA</t>
  </si>
  <si>
    <t>Exterior brick of original building repointing; urgent project to be completed in FY24. Total project cost is estimated to be $500K (rolled in with wall sealant). Completing project via ARPA</t>
  </si>
  <si>
    <t>Future replacement of facilities truck/plow/sander</t>
  </si>
  <si>
    <t>515-59445</t>
  </si>
  <si>
    <t>3 years</t>
  </si>
  <si>
    <t>Reserve to fund future replacement of county-wide computers.</t>
  </si>
  <si>
    <t>These were previously budgeted on an annual basis in the Admin budget. With the creation of the IT budget and more oversight of county-wide needs, we recommend establishing a reserve to be spent on new computers as needed. The IT Director inventoried all current computers and created a replacement schedule, which identified 6 computers needing replacement in FY25.</t>
  </si>
  <si>
    <t>Server Replacement Reserve</t>
  </si>
  <si>
    <t>515-59467</t>
  </si>
  <si>
    <t>Start a reserve for the replacement of County servers, in case of catastrophic failure.</t>
  </si>
  <si>
    <t>The County requires 5 servers to maintain operations. Each server costs approximately $10,000 and needs to be replaced every 5-7 years. Building this reserve will allow the IT department to replace servers as needed, or in case of catastrophic failure.</t>
  </si>
  <si>
    <t>515-59450</t>
  </si>
  <si>
    <t>Start a reserve for the replacement of County telephone system; last upgrade completed in FY24</t>
  </si>
  <si>
    <t>The County upgraded it's telephone system in FY24 as the previous system was no longer supported and replacement parts were obsolete. This funding request is to begin a new reserve for future upgrades in 10-15 years</t>
  </si>
  <si>
    <t>Assuming 8% increase over FY24 actual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</si>
</sst>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3" formatCode="_(* #,##0.00_);_(* \(#,##0.00\);_(* &quot;-&quot;??_);_(@_)"/>
    <numFmt numFmtId="164" formatCode="_(* #,##0_);_(* \(#,##0\);_(* &quot;-&quot;??_);_(@_)"/>
    <numFmt numFmtId="165" formatCode="0.0%"/>
    <numFmt numFmtId="166" formatCode="_(* #,##0.000_);_(* \(#,##0.000\);_(* &quot;-&quot;??_);_(@_)"/>
    <numFmt numFmtId="167" formatCode="0.0000"/>
    <numFmt numFmtId="168" formatCode="_(* #,##0.0000_);_(* \(#,##0.0000\);_(* &quot;-&quot;??_);_(@_)"/>
  </numFmts>
  <fonts count="31" x14ac:knownFonts="1">
    <font>
      <sz val="11"/>
      <color theme="1"/>
      <name val="Calibri"/>
      <family val="2"/>
      <scheme val="minor"/>
    </font>
    <font>
      <sz val="11"/>
      <color theme="1"/>
      <name val="Calibri"/>
      <family val="2"/>
      <scheme val="minor"/>
    </font>
    <font>
      <b/>
      <sz val="12"/>
      <color theme="1"/>
      <name val="Times New Roman"/>
      <family val="1"/>
    </font>
    <font>
      <sz val="11"/>
      <color theme="1"/>
      <name val="Times New Roman"/>
      <family val="1"/>
    </font>
    <font>
      <i/>
      <sz val="11"/>
      <color theme="1"/>
      <name val="Times New Roman"/>
      <family val="1"/>
    </font>
    <font>
      <b/>
      <sz val="11"/>
      <color theme="1"/>
      <name val="Times New Roman"/>
      <family val="1"/>
    </font>
    <font>
      <b/>
      <sz val="11"/>
      <color theme="0"/>
      <name val="Times New Roman"/>
      <family val="1"/>
    </font>
    <font>
      <sz val="12"/>
      <color theme="1"/>
      <name val="Times New Roman"/>
      <family val="1"/>
    </font>
    <font>
      <i/>
      <sz val="12"/>
      <color theme="1"/>
      <name val="Times New Roman"/>
      <family val="1"/>
    </font>
    <font>
      <sz val="10"/>
      <color theme="1"/>
      <name val="Times New Roman"/>
      <family val="1"/>
    </font>
    <font>
      <b/>
      <sz val="10"/>
      <color theme="1"/>
      <name val="Times New Roman"/>
      <family val="1"/>
    </font>
    <font>
      <b/>
      <sz val="10"/>
      <color theme="0"/>
      <name val="Times New Roman"/>
      <family val="1"/>
    </font>
    <font>
      <b/>
      <sz val="10"/>
      <name val="Times New Roman"/>
      <family val="1"/>
    </font>
    <font>
      <sz val="12"/>
      <name val="Times New Roman"/>
      <family val="1"/>
    </font>
    <font>
      <sz val="12"/>
      <color rgb="FF0C0904"/>
      <name val="Times New Roman"/>
      <family val="1"/>
    </font>
    <font>
      <sz val="10"/>
      <name val="Times New Roman"/>
      <family val="1"/>
    </font>
    <font>
      <sz val="8"/>
      <color theme="1"/>
      <name val="Times New Roman"/>
      <family val="1"/>
    </font>
    <font>
      <sz val="11"/>
      <color theme="1"/>
      <name val="Times New Roman"/>
      <family val="2"/>
    </font>
    <font>
      <b/>
      <sz val="14"/>
      <color theme="1"/>
      <name val="Times New Roman"/>
      <family val="1"/>
    </font>
    <font>
      <b/>
      <sz val="12"/>
      <color theme="0"/>
      <name val="Times New Roman"/>
      <family val="1"/>
    </font>
    <font>
      <b/>
      <sz val="11"/>
      <name val="Times New Roman"/>
      <family val="1"/>
    </font>
    <font>
      <b/>
      <sz val="16"/>
      <color theme="0"/>
      <name val="Times New Roman"/>
      <family val="1"/>
    </font>
    <font>
      <sz val="10"/>
      <name val="Arial Narrow"/>
      <family val="2"/>
    </font>
    <font>
      <i/>
      <sz val="10"/>
      <color theme="1"/>
      <name val="Times New Roman"/>
      <family val="1"/>
    </font>
    <font>
      <sz val="8"/>
      <name val="Calibri"/>
      <family val="2"/>
      <scheme val="minor"/>
    </font>
    <font>
      <b/>
      <sz val="14"/>
      <color theme="0"/>
      <name val="Times New Roman"/>
      <family val="1"/>
    </font>
    <font>
      <sz val="14"/>
      <color theme="1"/>
      <name val="Times New Roman"/>
      <family val="1"/>
    </font>
    <font>
      <b/>
      <sz val="12"/>
      <name val="Times New Roman"/>
      <family val="1"/>
    </font>
    <font>
      <i/>
      <u/>
      <sz val="12"/>
      <color theme="1"/>
      <name val="Times New Roman"/>
      <family val="1"/>
    </font>
    <font>
      <sz val="36"/>
      <color theme="1"/>
      <name val="Times New Roman"/>
      <family val="1"/>
    </font>
    <font>
      <sz val="24"/>
      <color theme="1"/>
      <name val="Times New Roman"/>
      <family val="1"/>
    </font>
  </fonts>
  <fills count="5">
    <fill>
      <patternFill patternType="none"/>
    </fill>
    <fill>
      <patternFill patternType="gray125"/>
    </fill>
    <fill>
      <patternFill patternType="solid">
        <fgColor theme="3" tint="-0.249977111117893"/>
        <bgColor indexed="64"/>
      </patternFill>
    </fill>
    <fill>
      <patternFill patternType="solid">
        <fgColor theme="3" tint="0.79998168889431442"/>
        <bgColor indexed="64"/>
      </patternFill>
    </fill>
    <fill>
      <patternFill patternType="solid">
        <fgColor theme="0"/>
        <bgColor indexed="64"/>
      </patternFill>
    </fill>
  </fills>
  <borders count="38">
    <border>
      <left/>
      <right/>
      <top/>
      <bottom/>
      <diagonal/>
    </border>
    <border>
      <left/>
      <right/>
      <top/>
      <bottom style="double">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double">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7" fillId="0" borderId="0"/>
    <xf numFmtId="0" fontId="22" fillId="0" borderId="0"/>
  </cellStyleXfs>
  <cellXfs count="357">
    <xf numFmtId="0" fontId="0" fillId="0" borderId="0" xfId="0"/>
    <xf numFmtId="0" fontId="3" fillId="0" borderId="0" xfId="0" applyFont="1"/>
    <xf numFmtId="0" fontId="4" fillId="0" borderId="0" xfId="0" applyFont="1" applyAlignment="1">
      <alignment horizontal="right"/>
    </xf>
    <xf numFmtId="0" fontId="5" fillId="0" borderId="0" xfId="0" applyFont="1"/>
    <xf numFmtId="0" fontId="3" fillId="2" borderId="0" xfId="0" applyFont="1" applyFill="1"/>
    <xf numFmtId="0" fontId="6" fillId="2" borderId="0" xfId="0" applyFont="1" applyFill="1" applyAlignment="1">
      <alignment horizontal="center"/>
    </xf>
    <xf numFmtId="0" fontId="3" fillId="2" borderId="1" xfId="0" applyFont="1" applyFill="1" applyBorder="1"/>
    <xf numFmtId="0" fontId="6" fillId="2" borderId="1" xfId="0" applyFont="1" applyFill="1" applyBorder="1" applyAlignment="1">
      <alignment horizontal="center"/>
    </xf>
    <xf numFmtId="164" fontId="3" fillId="0" borderId="0" xfId="1" applyNumberFormat="1" applyFont="1"/>
    <xf numFmtId="164" fontId="3" fillId="3" borderId="0" xfId="1" applyNumberFormat="1" applyFont="1" applyFill="1"/>
    <xf numFmtId="164" fontId="5" fillId="0" borderId="0" xfId="1" applyNumberFormat="1" applyFont="1"/>
    <xf numFmtId="164" fontId="5" fillId="3" borderId="0" xfId="1" applyNumberFormat="1" applyFont="1" applyFill="1"/>
    <xf numFmtId="0" fontId="5" fillId="0" borderId="2" xfId="0" applyFont="1" applyBorder="1"/>
    <xf numFmtId="164" fontId="5" fillId="0" borderId="2" xfId="1" applyNumberFormat="1" applyFont="1" applyBorder="1"/>
    <xf numFmtId="164" fontId="5" fillId="3" borderId="2" xfId="1" applyNumberFormat="1" applyFont="1" applyFill="1" applyBorder="1"/>
    <xf numFmtId="0" fontId="7" fillId="0" borderId="0" xfId="0" applyFont="1"/>
    <xf numFmtId="0" fontId="9" fillId="2" borderId="0" xfId="0" applyFont="1" applyFill="1"/>
    <xf numFmtId="0" fontId="10" fillId="0" borderId="3" xfId="0" applyFont="1" applyBorder="1" applyAlignment="1">
      <alignment horizontal="center"/>
    </xf>
    <xf numFmtId="0" fontId="9" fillId="2" borderId="1" xfId="0" applyFont="1" applyFill="1" applyBorder="1"/>
    <xf numFmtId="0" fontId="10" fillId="0" borderId="7" xfId="0" applyFont="1" applyBorder="1" applyAlignment="1">
      <alignment horizontal="center"/>
    </xf>
    <xf numFmtId="0" fontId="10" fillId="0" borderId="8" xfId="0" applyFont="1" applyBorder="1" applyAlignment="1">
      <alignment horizontal="center"/>
    </xf>
    <xf numFmtId="0" fontId="10" fillId="0" borderId="9" xfId="0" applyFont="1" applyBorder="1" applyAlignment="1">
      <alignment horizontal="center"/>
    </xf>
    <xf numFmtId="0" fontId="10" fillId="0" borderId="1" xfId="0" applyFont="1" applyBorder="1" applyAlignment="1">
      <alignment horizontal="center"/>
    </xf>
    <xf numFmtId="0" fontId="11" fillId="2" borderId="1" xfId="0" applyFont="1" applyFill="1" applyBorder="1" applyAlignment="1">
      <alignment horizontal="center"/>
    </xf>
    <xf numFmtId="0" fontId="10" fillId="0" borderId="0" xfId="0" applyFont="1" applyAlignment="1">
      <alignment horizontal="left"/>
    </xf>
    <xf numFmtId="0" fontId="9" fillId="0" borderId="0" xfId="0" applyFont="1"/>
    <xf numFmtId="14" fontId="9" fillId="0" borderId="0" xfId="0" applyNumberFormat="1" applyFont="1" applyAlignment="1">
      <alignment horizontal="center"/>
    </xf>
    <xf numFmtId="0" fontId="9" fillId="3" borderId="0" xfId="0" applyFont="1" applyFill="1"/>
    <xf numFmtId="14" fontId="9" fillId="0" borderId="0" xfId="0" applyNumberFormat="1" applyFont="1"/>
    <xf numFmtId="0" fontId="9" fillId="0" borderId="4" xfId="0" applyFont="1" applyBorder="1" applyAlignment="1">
      <alignment horizontal="left"/>
    </xf>
    <xf numFmtId="0" fontId="9" fillId="0" borderId="5" xfId="0" applyFont="1" applyBorder="1"/>
    <xf numFmtId="164" fontId="9" fillId="0" borderId="3" xfId="1" applyNumberFormat="1" applyFont="1" applyBorder="1"/>
    <xf numFmtId="164" fontId="9" fillId="0" borderId="4" xfId="1" applyNumberFormat="1" applyFont="1" applyBorder="1"/>
    <xf numFmtId="164" fontId="9" fillId="0" borderId="5" xfId="1" applyNumberFormat="1" applyFont="1" applyBorder="1"/>
    <xf numFmtId="164" fontId="9" fillId="0" borderId="6" xfId="1" applyNumberFormat="1" applyFont="1" applyBorder="1"/>
    <xf numFmtId="164" fontId="9" fillId="3" borderId="4" xfId="1" applyNumberFormat="1" applyFont="1" applyFill="1" applyBorder="1"/>
    <xf numFmtId="165" fontId="9" fillId="3" borderId="6" xfId="2" applyNumberFormat="1" applyFont="1" applyFill="1" applyBorder="1"/>
    <xf numFmtId="165" fontId="9" fillId="3" borderId="5" xfId="2" applyNumberFormat="1" applyFont="1" applyFill="1" applyBorder="1"/>
    <xf numFmtId="164" fontId="9" fillId="3" borderId="3" xfId="0" applyNumberFormat="1" applyFont="1" applyFill="1" applyBorder="1"/>
    <xf numFmtId="0" fontId="9" fillId="0" borderId="10" xfId="0" applyFont="1" applyBorder="1" applyAlignment="1">
      <alignment horizontal="left"/>
    </xf>
    <xf numFmtId="0" fontId="9" fillId="0" borderId="11" xfId="0" applyFont="1" applyBorder="1"/>
    <xf numFmtId="164" fontId="9" fillId="0" borderId="12" xfId="1" applyNumberFormat="1" applyFont="1" applyBorder="1"/>
    <xf numFmtId="164" fontId="9" fillId="0" borderId="10" xfId="1" applyNumberFormat="1" applyFont="1" applyBorder="1"/>
    <xf numFmtId="164" fontId="9" fillId="0" borderId="11" xfId="1" applyNumberFormat="1" applyFont="1" applyBorder="1"/>
    <xf numFmtId="164" fontId="9" fillId="0" borderId="0" xfId="1" applyNumberFormat="1" applyFont="1" applyBorder="1"/>
    <xf numFmtId="164" fontId="9" fillId="3" borderId="10" xfId="1" applyNumberFormat="1" applyFont="1" applyFill="1" applyBorder="1"/>
    <xf numFmtId="165" fontId="9" fillId="3" borderId="0" xfId="2" applyNumberFormat="1" applyFont="1" applyFill="1" applyBorder="1"/>
    <xf numFmtId="165" fontId="9" fillId="3" borderId="11" xfId="2" applyNumberFormat="1" applyFont="1" applyFill="1" applyBorder="1"/>
    <xf numFmtId="164" fontId="9" fillId="3" borderId="12" xfId="0" applyNumberFormat="1" applyFont="1" applyFill="1" applyBorder="1"/>
    <xf numFmtId="0" fontId="9" fillId="0" borderId="13" xfId="0" applyFont="1" applyBorder="1" applyAlignment="1">
      <alignment horizontal="left"/>
    </xf>
    <xf numFmtId="0" fontId="9" fillId="0" borderId="14" xfId="0" applyFont="1" applyBorder="1"/>
    <xf numFmtId="164" fontId="9" fillId="0" borderId="15" xfId="1" applyNumberFormat="1" applyFont="1" applyBorder="1"/>
    <xf numFmtId="164" fontId="9" fillId="0" borderId="13" xfId="1" applyNumberFormat="1" applyFont="1" applyBorder="1"/>
    <xf numFmtId="164" fontId="9" fillId="0" borderId="14" xfId="1" applyNumberFormat="1" applyFont="1" applyBorder="1"/>
    <xf numFmtId="164" fontId="9" fillId="0" borderId="16" xfId="1" applyNumberFormat="1" applyFont="1" applyBorder="1"/>
    <xf numFmtId="164" fontId="9" fillId="3" borderId="13" xfId="1" applyNumberFormat="1" applyFont="1" applyFill="1" applyBorder="1"/>
    <xf numFmtId="165" fontId="9" fillId="3" borderId="16" xfId="2" applyNumberFormat="1" applyFont="1" applyFill="1" applyBorder="1"/>
    <xf numFmtId="165" fontId="9" fillId="3" borderId="14" xfId="2" applyNumberFormat="1" applyFont="1" applyFill="1" applyBorder="1"/>
    <xf numFmtId="164" fontId="9" fillId="3" borderId="15" xfId="1" applyNumberFormat="1" applyFont="1" applyFill="1" applyBorder="1"/>
    <xf numFmtId="0" fontId="10" fillId="0" borderId="0" xfId="0" applyFont="1"/>
    <xf numFmtId="164" fontId="10" fillId="0" borderId="0" xfId="1" applyNumberFormat="1" applyFont="1" applyBorder="1"/>
    <xf numFmtId="164" fontId="10" fillId="3" borderId="0" xfId="1" applyNumberFormat="1" applyFont="1" applyFill="1" applyBorder="1"/>
    <xf numFmtId="165" fontId="10" fillId="3" borderId="0" xfId="2" applyNumberFormat="1" applyFont="1" applyFill="1" applyBorder="1"/>
    <xf numFmtId="0" fontId="2" fillId="0" borderId="0" xfId="0" applyFont="1"/>
    <xf numFmtId="164" fontId="9" fillId="3" borderId="0" xfId="1" applyNumberFormat="1" applyFont="1" applyFill="1" applyBorder="1"/>
    <xf numFmtId="164" fontId="9" fillId="0" borderId="0" xfId="1" applyNumberFormat="1" applyFont="1"/>
    <xf numFmtId="164" fontId="9" fillId="3" borderId="0" xfId="1" applyNumberFormat="1" applyFont="1" applyFill="1"/>
    <xf numFmtId="164" fontId="9" fillId="0" borderId="0" xfId="1" applyNumberFormat="1" applyFont="1" applyFill="1" applyBorder="1"/>
    <xf numFmtId="164" fontId="9" fillId="0" borderId="11" xfId="1" applyNumberFormat="1" applyFont="1" applyFill="1" applyBorder="1"/>
    <xf numFmtId="164" fontId="10" fillId="0" borderId="0" xfId="1" applyNumberFormat="1" applyFont="1" applyFill="1" applyBorder="1"/>
    <xf numFmtId="165" fontId="10" fillId="0" borderId="0" xfId="2" applyNumberFormat="1" applyFont="1" applyFill="1" applyBorder="1"/>
    <xf numFmtId="165" fontId="9" fillId="0" borderId="0" xfId="2" applyNumberFormat="1" applyFont="1" applyFill="1" applyBorder="1"/>
    <xf numFmtId="0" fontId="7" fillId="3" borderId="0" xfId="0" applyFont="1" applyFill="1"/>
    <xf numFmtId="164" fontId="9" fillId="3" borderId="15" xfId="0" applyNumberFormat="1" applyFont="1" applyFill="1" applyBorder="1"/>
    <xf numFmtId="164" fontId="10" fillId="0" borderId="0" xfId="1" applyNumberFormat="1" applyFont="1"/>
    <xf numFmtId="164" fontId="10" fillId="3" borderId="0" xfId="1" applyNumberFormat="1" applyFont="1" applyFill="1"/>
    <xf numFmtId="0" fontId="9" fillId="0" borderId="6" xfId="0" applyFont="1" applyBorder="1"/>
    <xf numFmtId="0" fontId="9" fillId="0" borderId="16" xfId="0" applyFont="1" applyBorder="1"/>
    <xf numFmtId="165" fontId="10" fillId="3" borderId="0" xfId="2" applyNumberFormat="1" applyFont="1" applyFill="1"/>
    <xf numFmtId="0" fontId="10" fillId="0" borderId="2" xfId="0" applyFont="1" applyBorder="1"/>
    <xf numFmtId="164" fontId="10" fillId="0" borderId="2" xfId="1" applyNumberFormat="1" applyFont="1" applyBorder="1"/>
    <xf numFmtId="164" fontId="10" fillId="3" borderId="2" xfId="1" applyNumberFormat="1" applyFont="1" applyFill="1" applyBorder="1"/>
    <xf numFmtId="165" fontId="10" fillId="3" borderId="2" xfId="2" applyNumberFormat="1" applyFont="1" applyFill="1" applyBorder="1"/>
    <xf numFmtId="9" fontId="9" fillId="0" borderId="0" xfId="2" applyFont="1"/>
    <xf numFmtId="0" fontId="12" fillId="3" borderId="0" xfId="0" applyFont="1" applyFill="1" applyAlignment="1">
      <alignment horizontal="center" wrapText="1"/>
    </xf>
    <xf numFmtId="0" fontId="12" fillId="3" borderId="0" xfId="0" applyFont="1" applyFill="1" applyAlignment="1">
      <alignment horizontal="center"/>
    </xf>
    <xf numFmtId="0" fontId="13" fillId="3" borderId="0" xfId="0" applyFont="1" applyFill="1"/>
    <xf numFmtId="0" fontId="12" fillId="3" borderId="1" xfId="0" applyFont="1" applyFill="1" applyBorder="1" applyAlignment="1">
      <alignment horizontal="center" wrapText="1"/>
    </xf>
    <xf numFmtId="0" fontId="12" fillId="3" borderId="1" xfId="0" applyFont="1" applyFill="1" applyBorder="1" applyAlignment="1">
      <alignment horizontal="center"/>
    </xf>
    <xf numFmtId="0" fontId="7" fillId="0" borderId="16" xfId="0" applyFont="1" applyBorder="1"/>
    <xf numFmtId="0" fontId="9" fillId="0" borderId="16" xfId="0" applyFont="1" applyBorder="1" applyAlignment="1">
      <alignment horizontal="left"/>
    </xf>
    <xf numFmtId="0" fontId="9" fillId="0" borderId="16" xfId="0" applyFont="1" applyBorder="1" applyAlignment="1">
      <alignment horizontal="center"/>
    </xf>
    <xf numFmtId="165" fontId="9" fillId="0" borderId="16" xfId="0" applyNumberFormat="1" applyFont="1" applyBorder="1"/>
    <xf numFmtId="0" fontId="9" fillId="0" borderId="18" xfId="0" applyFont="1" applyBorder="1" applyAlignment="1">
      <alignment horizontal="left"/>
    </xf>
    <xf numFmtId="0" fontId="9" fillId="0" borderId="18" xfId="0" applyFont="1" applyBorder="1"/>
    <xf numFmtId="0" fontId="9" fillId="0" borderId="18" xfId="0" applyFont="1" applyBorder="1" applyAlignment="1">
      <alignment wrapText="1"/>
    </xf>
    <xf numFmtId="165" fontId="9" fillId="0" borderId="0" xfId="0" applyNumberFormat="1" applyFont="1"/>
    <xf numFmtId="0" fontId="9" fillId="0" borderId="18" xfId="0" applyFont="1" applyBorder="1" applyAlignment="1">
      <alignment horizontal="center"/>
    </xf>
    <xf numFmtId="164" fontId="9" fillId="0" borderId="18" xfId="1" applyNumberFormat="1" applyFont="1" applyBorder="1"/>
    <xf numFmtId="165" fontId="9" fillId="0" borderId="18" xfId="0" applyNumberFormat="1" applyFont="1" applyBorder="1"/>
    <xf numFmtId="0" fontId="10" fillId="0" borderId="16" xfId="0" applyFont="1" applyBorder="1"/>
    <xf numFmtId="0" fontId="9" fillId="0" borderId="16" xfId="0" applyFont="1" applyBorder="1" applyAlignment="1">
      <alignment wrapText="1"/>
    </xf>
    <xf numFmtId="164" fontId="9" fillId="0" borderId="16" xfId="1" applyNumberFormat="1" applyFont="1" applyFill="1" applyBorder="1"/>
    <xf numFmtId="0" fontId="2" fillId="0" borderId="0" xfId="0" applyFont="1" applyAlignment="1">
      <alignment horizontal="right"/>
    </xf>
    <xf numFmtId="0" fontId="10" fillId="0" borderId="16" xfId="0" applyFont="1" applyBorder="1" applyAlignment="1">
      <alignment horizontal="left"/>
    </xf>
    <xf numFmtId="0" fontId="10" fillId="0" borderId="5" xfId="0" applyFont="1" applyBorder="1" applyAlignment="1">
      <alignment horizontal="center"/>
    </xf>
    <xf numFmtId="164" fontId="9" fillId="3" borderId="3" xfId="1" applyNumberFormat="1" applyFont="1" applyFill="1" applyBorder="1"/>
    <xf numFmtId="0" fontId="3" fillId="0" borderId="0" xfId="0" applyFont="1" applyAlignment="1">
      <alignment wrapText="1"/>
    </xf>
    <xf numFmtId="43" fontId="7" fillId="0" borderId="0" xfId="0" applyNumberFormat="1" applyFont="1"/>
    <xf numFmtId="164" fontId="9" fillId="3" borderId="12" xfId="1" applyNumberFormat="1" applyFont="1" applyFill="1" applyBorder="1"/>
    <xf numFmtId="166" fontId="7" fillId="0" borderId="0" xfId="0" applyNumberFormat="1" applyFont="1"/>
    <xf numFmtId="0" fontId="9" fillId="0" borderId="19" xfId="0" applyFont="1" applyBorder="1" applyAlignment="1">
      <alignment horizontal="left"/>
    </xf>
    <xf numFmtId="164" fontId="9" fillId="0" borderId="20" xfId="1" applyNumberFormat="1" applyFont="1" applyBorder="1"/>
    <xf numFmtId="164" fontId="9" fillId="0" borderId="19" xfId="1" applyNumberFormat="1" applyFont="1" applyBorder="1"/>
    <xf numFmtId="164" fontId="9" fillId="3" borderId="19" xfId="1" applyNumberFormat="1" applyFont="1" applyFill="1" applyBorder="1"/>
    <xf numFmtId="165" fontId="9" fillId="3" borderId="18" xfId="2" applyNumberFormat="1" applyFont="1" applyFill="1" applyBorder="1"/>
    <xf numFmtId="165" fontId="9" fillId="3" borderId="21" xfId="2" applyNumberFormat="1" applyFont="1" applyFill="1" applyBorder="1"/>
    <xf numFmtId="164" fontId="7" fillId="3" borderId="20" xfId="0" applyNumberFormat="1" applyFont="1" applyFill="1" applyBorder="1"/>
    <xf numFmtId="164" fontId="9" fillId="3" borderId="6" xfId="1" applyNumberFormat="1" applyFont="1" applyFill="1" applyBorder="1"/>
    <xf numFmtId="164" fontId="9" fillId="3" borderId="16" xfId="1" applyNumberFormat="1" applyFont="1" applyFill="1" applyBorder="1"/>
    <xf numFmtId="0" fontId="12" fillId="3" borderId="1" xfId="0" applyFont="1" applyFill="1" applyBorder="1"/>
    <xf numFmtId="0" fontId="9" fillId="0" borderId="18" xfId="0" applyFont="1" applyBorder="1" applyAlignment="1">
      <alignment horizontal="left" wrapText="1"/>
    </xf>
    <xf numFmtId="0" fontId="9" fillId="0" borderId="0" xfId="0" applyFont="1" applyAlignment="1">
      <alignment horizontal="left"/>
    </xf>
    <xf numFmtId="0" fontId="9" fillId="0" borderId="0" xfId="0" applyFont="1" applyAlignment="1">
      <alignment horizontal="center"/>
    </xf>
    <xf numFmtId="0" fontId="9" fillId="0" borderId="6" xfId="0" applyFont="1" applyBorder="1" applyAlignment="1">
      <alignment horizontal="left" wrapText="1"/>
    </xf>
    <xf numFmtId="0" fontId="9" fillId="0" borderId="18" xfId="0" applyFont="1" applyBorder="1" applyAlignment="1">
      <alignment horizontal="center" wrapText="1"/>
    </xf>
    <xf numFmtId="164" fontId="9" fillId="0" borderId="0" xfId="1" applyNumberFormat="1" applyFont="1" applyFill="1"/>
    <xf numFmtId="0" fontId="7" fillId="0" borderId="0" xfId="0" applyFont="1" applyAlignment="1">
      <alignment wrapText="1"/>
    </xf>
    <xf numFmtId="0" fontId="9" fillId="0" borderId="0" xfId="0" applyFont="1" applyAlignment="1">
      <alignment wrapText="1"/>
    </xf>
    <xf numFmtId="0" fontId="13" fillId="3" borderId="0" xfId="0" applyFont="1" applyFill="1" applyAlignment="1">
      <alignment wrapText="1"/>
    </xf>
    <xf numFmtId="0" fontId="10" fillId="0" borderId="16" xfId="0" applyFont="1" applyBorder="1" applyAlignment="1">
      <alignment horizontal="left" wrapText="1"/>
    </xf>
    <xf numFmtId="0" fontId="7" fillId="0" borderId="16" xfId="0" applyFont="1" applyBorder="1" applyAlignment="1">
      <alignment wrapText="1"/>
    </xf>
    <xf numFmtId="0" fontId="9" fillId="0" borderId="16" xfId="0" applyFont="1" applyBorder="1" applyAlignment="1">
      <alignment horizontal="left" wrapText="1"/>
    </xf>
    <xf numFmtId="0" fontId="9" fillId="0" borderId="16" xfId="0" applyFont="1" applyBorder="1" applyAlignment="1">
      <alignment horizontal="center" wrapText="1"/>
    </xf>
    <xf numFmtId="164" fontId="9" fillId="0" borderId="16" xfId="1" applyNumberFormat="1" applyFont="1" applyBorder="1" applyAlignment="1">
      <alignment wrapText="1"/>
    </xf>
    <xf numFmtId="165" fontId="9" fillId="0" borderId="16" xfId="0" applyNumberFormat="1" applyFont="1" applyBorder="1" applyAlignment="1">
      <alignment wrapText="1"/>
    </xf>
    <xf numFmtId="164" fontId="9" fillId="0" borderId="0" xfId="1" applyNumberFormat="1" applyFont="1" applyAlignment="1">
      <alignment wrapText="1"/>
    </xf>
    <xf numFmtId="165" fontId="9" fillId="0" borderId="0" xfId="0" applyNumberFormat="1" applyFont="1" applyAlignment="1">
      <alignment wrapText="1"/>
    </xf>
    <xf numFmtId="164" fontId="9" fillId="0" borderId="18" xfId="1" applyNumberFormat="1" applyFont="1" applyBorder="1" applyAlignment="1">
      <alignment wrapText="1"/>
    </xf>
    <xf numFmtId="165" fontId="9" fillId="0" borderId="18" xfId="0" applyNumberFormat="1" applyFont="1" applyBorder="1" applyAlignment="1">
      <alignment wrapText="1"/>
    </xf>
    <xf numFmtId="164" fontId="9" fillId="0" borderId="16" xfId="1" applyNumberFormat="1" applyFont="1" applyFill="1" applyBorder="1" applyAlignment="1">
      <alignment wrapText="1"/>
    </xf>
    <xf numFmtId="164" fontId="9" fillId="3" borderId="4" xfId="0" applyNumberFormat="1" applyFont="1" applyFill="1" applyBorder="1"/>
    <xf numFmtId="164" fontId="9" fillId="3" borderId="10" xfId="0" applyNumberFormat="1" applyFont="1" applyFill="1" applyBorder="1"/>
    <xf numFmtId="164" fontId="10" fillId="0" borderId="0" xfId="1" applyNumberFormat="1" applyFont="1" applyFill="1"/>
    <xf numFmtId="0" fontId="13" fillId="0" borderId="0" xfId="0" applyFont="1" applyAlignment="1">
      <alignment wrapText="1"/>
    </xf>
    <xf numFmtId="0" fontId="13" fillId="3" borderId="0" xfId="0" applyFont="1" applyFill="1" applyAlignment="1">
      <alignment horizontal="center" wrapText="1"/>
    </xf>
    <xf numFmtId="0" fontId="13" fillId="0" borderId="16" xfId="0" applyFont="1" applyBorder="1" applyAlignment="1">
      <alignment wrapText="1"/>
    </xf>
    <xf numFmtId="165" fontId="15" fillId="0" borderId="16" xfId="0" applyNumberFormat="1" applyFont="1" applyBorder="1" applyAlignment="1">
      <alignment wrapText="1"/>
    </xf>
    <xf numFmtId="165" fontId="15" fillId="0" borderId="0" xfId="0" applyNumberFormat="1" applyFont="1" applyAlignment="1">
      <alignment wrapText="1"/>
    </xf>
    <xf numFmtId="165" fontId="15" fillId="0" borderId="18" xfId="0" applyNumberFormat="1" applyFont="1" applyBorder="1" applyAlignment="1">
      <alignment wrapText="1"/>
    </xf>
    <xf numFmtId="6" fontId="9" fillId="0" borderId="18" xfId="0" applyNumberFormat="1" applyFont="1" applyBorder="1" applyAlignment="1">
      <alignment wrapText="1"/>
    </xf>
    <xf numFmtId="0" fontId="9" fillId="0" borderId="0" xfId="0" applyFont="1" applyAlignment="1">
      <alignment horizontal="left" wrapText="1"/>
    </xf>
    <xf numFmtId="0" fontId="9" fillId="0" borderId="0" xfId="0" applyFont="1" applyAlignment="1">
      <alignment horizontal="center" wrapText="1"/>
    </xf>
    <xf numFmtId="164" fontId="9" fillId="0" borderId="0" xfId="1" applyNumberFormat="1" applyFont="1" applyBorder="1" applyAlignment="1">
      <alignment wrapText="1"/>
    </xf>
    <xf numFmtId="0" fontId="14" fillId="0" borderId="0" xfId="0" applyFont="1" applyAlignment="1">
      <alignment vertical="top" wrapText="1"/>
    </xf>
    <xf numFmtId="0" fontId="16" fillId="0" borderId="0" xfId="0" applyFont="1"/>
    <xf numFmtId="0" fontId="7" fillId="0" borderId="0" xfId="0" applyFont="1" applyAlignment="1">
      <alignment vertical="top" wrapText="1"/>
    </xf>
    <xf numFmtId="0" fontId="3" fillId="0" borderId="0" xfId="0" applyFont="1" applyAlignment="1">
      <alignment vertical="top"/>
    </xf>
    <xf numFmtId="0" fontId="9" fillId="4" borderId="11" xfId="0" applyFont="1" applyFill="1" applyBorder="1"/>
    <xf numFmtId="164" fontId="9" fillId="0" borderId="21" xfId="1" applyNumberFormat="1" applyFont="1" applyBorder="1"/>
    <xf numFmtId="164" fontId="9" fillId="3" borderId="20" xfId="1" applyNumberFormat="1" applyFont="1" applyFill="1" applyBorder="1"/>
    <xf numFmtId="49" fontId="6" fillId="2" borderId="1" xfId="0" applyNumberFormat="1" applyFont="1" applyFill="1" applyBorder="1" applyAlignment="1">
      <alignment horizontal="center"/>
    </xf>
    <xf numFmtId="0" fontId="3" fillId="3" borderId="0" xfId="0" applyFont="1" applyFill="1"/>
    <xf numFmtId="0" fontId="10" fillId="0" borderId="0" xfId="0" applyFont="1" applyAlignment="1">
      <alignment horizontal="center"/>
    </xf>
    <xf numFmtId="0" fontId="11" fillId="3" borderId="0" xfId="0" applyFont="1" applyFill="1" applyAlignment="1">
      <alignment horizontal="center"/>
    </xf>
    <xf numFmtId="9" fontId="9" fillId="3" borderId="0" xfId="2" applyFont="1" applyFill="1"/>
    <xf numFmtId="0" fontId="6" fillId="2" borderId="0" xfId="0" applyFont="1" applyFill="1"/>
    <xf numFmtId="0" fontId="4" fillId="3" borderId="0" xfId="0" applyFont="1" applyFill="1" applyAlignment="1">
      <alignment horizontal="center"/>
    </xf>
    <xf numFmtId="0" fontId="4" fillId="3" borderId="26" xfId="0" applyFont="1" applyFill="1" applyBorder="1" applyAlignment="1">
      <alignment horizontal="center"/>
    </xf>
    <xf numFmtId="3" fontId="3" fillId="0" borderId="0" xfId="3" applyNumberFormat="1" applyFont="1" applyAlignment="1">
      <alignment horizontal="center"/>
    </xf>
    <xf numFmtId="3" fontId="3" fillId="0" borderId="26" xfId="3" applyNumberFormat="1" applyFont="1" applyBorder="1" applyAlignment="1">
      <alignment horizontal="center"/>
    </xf>
    <xf numFmtId="0" fontId="3" fillId="0" borderId="2" xfId="0" applyFont="1" applyBorder="1"/>
    <xf numFmtId="0" fontId="3" fillId="0" borderId="28" xfId="0" applyFont="1" applyBorder="1"/>
    <xf numFmtId="167" fontId="7" fillId="0" borderId="0" xfId="0" applyNumberFormat="1" applyFont="1"/>
    <xf numFmtId="0" fontId="9" fillId="0" borderId="6" xfId="0" applyFont="1" applyBorder="1" applyAlignment="1">
      <alignment horizontal="left"/>
    </xf>
    <xf numFmtId="164" fontId="10" fillId="0" borderId="6" xfId="1" applyNumberFormat="1" applyFont="1" applyBorder="1"/>
    <xf numFmtId="164" fontId="10" fillId="3" borderId="6" xfId="1" applyNumberFormat="1" applyFont="1" applyFill="1" applyBorder="1"/>
    <xf numFmtId="0" fontId="10" fillId="0" borderId="6" xfId="0" applyFont="1" applyBorder="1" applyAlignment="1">
      <alignment horizontal="left"/>
    </xf>
    <xf numFmtId="0" fontId="7" fillId="0" borderId="6" xfId="0" applyFont="1" applyBorder="1"/>
    <xf numFmtId="0" fontId="8" fillId="0" borderId="0" xfId="0" applyFont="1"/>
    <xf numFmtId="0" fontId="3" fillId="0" borderId="0" xfId="0" applyFont="1" applyAlignment="1">
      <alignment vertical="top" wrapText="1"/>
    </xf>
    <xf numFmtId="0" fontId="3" fillId="0" borderId="0" xfId="0" applyFont="1" applyAlignment="1">
      <alignment horizontal="left" vertical="top" wrapText="1"/>
    </xf>
    <xf numFmtId="0" fontId="3" fillId="0" borderId="0" xfId="0" applyFont="1" applyAlignment="1">
      <alignment vertical="center" wrapText="1"/>
    </xf>
    <xf numFmtId="165" fontId="15" fillId="3" borderId="6" xfId="2" applyNumberFormat="1" applyFont="1" applyFill="1" applyBorder="1"/>
    <xf numFmtId="165" fontId="15" fillId="3" borderId="16" xfId="2" applyNumberFormat="1" applyFont="1" applyFill="1" applyBorder="1"/>
    <xf numFmtId="165" fontId="12" fillId="3" borderId="0" xfId="2" applyNumberFormat="1" applyFont="1" applyFill="1" applyBorder="1"/>
    <xf numFmtId="165" fontId="15" fillId="3" borderId="0" xfId="2" applyNumberFormat="1" applyFont="1" applyFill="1" applyBorder="1"/>
    <xf numFmtId="0" fontId="9" fillId="0" borderId="19" xfId="0" applyFont="1" applyBorder="1"/>
    <xf numFmtId="165" fontId="15" fillId="3" borderId="21" xfId="2" applyNumberFormat="1" applyFont="1" applyFill="1" applyBorder="1"/>
    <xf numFmtId="164" fontId="9" fillId="3" borderId="21" xfId="1" applyNumberFormat="1" applyFont="1" applyFill="1" applyBorder="1"/>
    <xf numFmtId="165" fontId="12" fillId="3" borderId="2" xfId="2" applyNumberFormat="1" applyFont="1" applyFill="1" applyBorder="1"/>
    <xf numFmtId="0" fontId="7" fillId="0" borderId="0" xfId="0" applyFont="1" applyAlignment="1">
      <alignment horizontal="left" wrapText="1"/>
    </xf>
    <xf numFmtId="165" fontId="12" fillId="0" borderId="0" xfId="2" applyNumberFormat="1" applyFont="1" applyFill="1" applyBorder="1"/>
    <xf numFmtId="164" fontId="9" fillId="3" borderId="20" xfId="0" applyNumberFormat="1" applyFont="1" applyFill="1" applyBorder="1"/>
    <xf numFmtId="0" fontId="9" fillId="0" borderId="6" xfId="0" applyFont="1" applyBorder="1" applyAlignment="1">
      <alignment horizontal="center"/>
    </xf>
    <xf numFmtId="165" fontId="9" fillId="0" borderId="6" xfId="0" applyNumberFormat="1" applyFont="1" applyBorder="1"/>
    <xf numFmtId="0" fontId="3" fillId="0" borderId="0" xfId="0" applyFont="1" applyAlignment="1">
      <alignment horizontal="center" vertical="top" wrapText="1"/>
    </xf>
    <xf numFmtId="0" fontId="9" fillId="0" borderId="18" xfId="0" applyFont="1" applyBorder="1" applyAlignment="1">
      <alignment vertical="top" wrapText="1"/>
    </xf>
    <xf numFmtId="0" fontId="9" fillId="0" borderId="21" xfId="0" applyFont="1" applyBorder="1"/>
    <xf numFmtId="165" fontId="10" fillId="3" borderId="6" xfId="2" applyNumberFormat="1" applyFont="1" applyFill="1" applyBorder="1"/>
    <xf numFmtId="164" fontId="9" fillId="3" borderId="5" xfId="1" applyNumberFormat="1" applyFont="1" applyFill="1" applyBorder="1"/>
    <xf numFmtId="164" fontId="9" fillId="3" borderId="11" xfId="1" applyNumberFormat="1" applyFont="1" applyFill="1" applyBorder="1"/>
    <xf numFmtId="164" fontId="9" fillId="3" borderId="14" xfId="1" applyNumberFormat="1" applyFont="1" applyFill="1" applyBorder="1"/>
    <xf numFmtId="0" fontId="19" fillId="2" borderId="0" xfId="0" applyFont="1" applyFill="1"/>
    <xf numFmtId="0" fontId="19" fillId="2" borderId="0" xfId="0" applyFont="1" applyFill="1" applyAlignment="1">
      <alignment horizontal="center"/>
    </xf>
    <xf numFmtId="0" fontId="19" fillId="2" borderId="1" xfId="0" applyFont="1" applyFill="1" applyBorder="1" applyAlignment="1">
      <alignment horizontal="center"/>
    </xf>
    <xf numFmtId="0" fontId="2" fillId="3" borderId="1" xfId="0" applyFont="1" applyFill="1" applyBorder="1" applyAlignment="1">
      <alignment horizontal="center"/>
    </xf>
    <xf numFmtId="164" fontId="7" fillId="0" borderId="0" xfId="1" applyNumberFormat="1" applyFont="1"/>
    <xf numFmtId="164" fontId="7" fillId="0" borderId="0" xfId="1" applyNumberFormat="1" applyFont="1" applyFill="1"/>
    <xf numFmtId="10" fontId="7" fillId="0" borderId="0" xfId="2" applyNumberFormat="1" applyFont="1"/>
    <xf numFmtId="164" fontId="7" fillId="0" borderId="0" xfId="0" applyNumberFormat="1" applyFont="1"/>
    <xf numFmtId="164" fontId="7" fillId="0" borderId="16" xfId="1" applyNumberFormat="1" applyFont="1" applyBorder="1"/>
    <xf numFmtId="10" fontId="7" fillId="0" borderId="16" xfId="2" applyNumberFormat="1" applyFont="1" applyBorder="1"/>
    <xf numFmtId="0" fontId="2" fillId="0" borderId="2" xfId="0" applyFont="1" applyBorder="1"/>
    <xf numFmtId="164" fontId="2" fillId="0" borderId="2" xfId="1" applyNumberFormat="1" applyFont="1" applyBorder="1"/>
    <xf numFmtId="10" fontId="2" fillId="0" borderId="2" xfId="2" applyNumberFormat="1" applyFont="1" applyBorder="1"/>
    <xf numFmtId="164" fontId="15" fillId="3" borderId="10" xfId="1" applyNumberFormat="1" applyFont="1" applyFill="1" applyBorder="1"/>
    <xf numFmtId="164" fontId="15" fillId="3" borderId="4" xfId="1" applyNumberFormat="1" applyFont="1" applyFill="1" applyBorder="1"/>
    <xf numFmtId="164" fontId="15" fillId="3" borderId="13" xfId="1" applyNumberFormat="1" applyFont="1" applyFill="1" applyBorder="1"/>
    <xf numFmtId="10" fontId="3" fillId="3" borderId="0" xfId="2" applyNumberFormat="1" applyFont="1" applyFill="1"/>
    <xf numFmtId="0" fontId="5" fillId="0" borderId="18" xfId="0" applyFont="1" applyBorder="1"/>
    <xf numFmtId="164" fontId="5" fillId="0" borderId="18" xfId="1" applyNumberFormat="1" applyFont="1" applyBorder="1"/>
    <xf numFmtId="164" fontId="5" fillId="3" borderId="18" xfId="1" applyNumberFormat="1" applyFont="1" applyFill="1" applyBorder="1"/>
    <xf numFmtId="10" fontId="5" fillId="3" borderId="18" xfId="2" applyNumberFormat="1" applyFont="1" applyFill="1" applyBorder="1"/>
    <xf numFmtId="164" fontId="3" fillId="0" borderId="0" xfId="1" applyNumberFormat="1" applyFont="1" applyBorder="1"/>
    <xf numFmtId="164" fontId="3" fillId="3" borderId="0" xfId="1" applyNumberFormat="1" applyFont="1" applyFill="1" applyBorder="1"/>
    <xf numFmtId="10" fontId="3" fillId="3" borderId="0" xfId="2" applyNumberFormat="1" applyFont="1" applyFill="1" applyBorder="1"/>
    <xf numFmtId="0" fontId="5" fillId="0" borderId="29" xfId="0" applyFont="1" applyBorder="1"/>
    <xf numFmtId="164" fontId="5" fillId="0" borderId="29" xfId="1" applyNumberFormat="1" applyFont="1" applyBorder="1"/>
    <xf numFmtId="164" fontId="5" fillId="3" borderId="29" xfId="1" applyNumberFormat="1" applyFont="1" applyFill="1" applyBorder="1"/>
    <xf numFmtId="10" fontId="5" fillId="3" borderId="29" xfId="2" applyNumberFormat="1" applyFont="1" applyFill="1" applyBorder="1"/>
    <xf numFmtId="164" fontId="0" fillId="0" borderId="0" xfId="0" applyNumberFormat="1"/>
    <xf numFmtId="10" fontId="5" fillId="3" borderId="0" xfId="2" applyNumberFormat="1" applyFont="1" applyFill="1"/>
    <xf numFmtId="164" fontId="5" fillId="0" borderId="0" xfId="1" applyNumberFormat="1" applyFont="1" applyBorder="1"/>
    <xf numFmtId="164" fontId="5" fillId="3" borderId="0" xfId="1" applyNumberFormat="1" applyFont="1" applyFill="1" applyBorder="1"/>
    <xf numFmtId="10" fontId="5" fillId="3" borderId="0" xfId="2" applyNumberFormat="1" applyFont="1" applyFill="1" applyBorder="1"/>
    <xf numFmtId="0" fontId="6" fillId="2" borderId="30" xfId="0" applyFont="1" applyFill="1" applyBorder="1" applyAlignment="1">
      <alignment horizontal="center"/>
    </xf>
    <xf numFmtId="0" fontId="6" fillId="2" borderId="31" xfId="0" applyFont="1" applyFill="1" applyBorder="1" applyAlignment="1">
      <alignment horizontal="center" wrapText="1"/>
    </xf>
    <xf numFmtId="0" fontId="6" fillId="2" borderId="32" xfId="0" applyFont="1" applyFill="1" applyBorder="1" applyAlignment="1">
      <alignment horizontal="center" wrapText="1"/>
    </xf>
    <xf numFmtId="0" fontId="20" fillId="3" borderId="30" xfId="0" applyFont="1" applyFill="1" applyBorder="1" applyAlignment="1">
      <alignment horizontal="center" wrapText="1"/>
    </xf>
    <xf numFmtId="0" fontId="20" fillId="3" borderId="31" xfId="0" applyFont="1" applyFill="1" applyBorder="1" applyAlignment="1">
      <alignment horizontal="center" wrapText="1"/>
    </xf>
    <xf numFmtId="0" fontId="20" fillId="3" borderId="32" xfId="0" applyFont="1" applyFill="1" applyBorder="1" applyAlignment="1">
      <alignment horizontal="center" wrapText="1"/>
    </xf>
    <xf numFmtId="0" fontId="3" fillId="0" borderId="33" xfId="0" applyFont="1" applyBorder="1"/>
    <xf numFmtId="10" fontId="3" fillId="0" borderId="0" xfId="2" applyNumberFormat="1" applyFont="1" applyBorder="1"/>
    <xf numFmtId="164" fontId="3" fillId="0" borderId="26" xfId="0" applyNumberFormat="1" applyFont="1" applyBorder="1"/>
    <xf numFmtId="164" fontId="3" fillId="0" borderId="25" xfId="1" applyNumberFormat="1" applyFont="1" applyBorder="1"/>
    <xf numFmtId="0" fontId="3" fillId="0" borderId="34" xfId="0" applyFont="1" applyBorder="1"/>
    <xf numFmtId="164" fontId="3" fillId="0" borderId="16" xfId="1" applyNumberFormat="1" applyFont="1" applyBorder="1"/>
    <xf numFmtId="10" fontId="3" fillId="0" borderId="16" xfId="2" applyNumberFormat="1" applyFont="1" applyBorder="1"/>
    <xf numFmtId="164" fontId="3" fillId="0" borderId="35" xfId="0" applyNumberFormat="1" applyFont="1" applyBorder="1"/>
    <xf numFmtId="164" fontId="3" fillId="0" borderId="36" xfId="1" applyNumberFormat="1" applyFont="1" applyBorder="1"/>
    <xf numFmtId="0" fontId="3" fillId="0" borderId="37" xfId="0" applyFont="1" applyBorder="1"/>
    <xf numFmtId="10" fontId="3" fillId="0" borderId="2" xfId="2" applyNumberFormat="1" applyFont="1" applyBorder="1"/>
    <xf numFmtId="164" fontId="3" fillId="0" borderId="27" xfId="1" applyNumberFormat="1" applyFont="1" applyBorder="1"/>
    <xf numFmtId="164" fontId="3" fillId="0" borderId="28" xfId="1" applyNumberFormat="1" applyFont="1" applyBorder="1"/>
    <xf numFmtId="0" fontId="5" fillId="3" borderId="0" xfId="0" applyFont="1" applyFill="1" applyAlignment="1">
      <alignment horizontal="center"/>
    </xf>
    <xf numFmtId="0" fontId="3" fillId="0" borderId="16" xfId="0" applyFont="1" applyBorder="1"/>
    <xf numFmtId="0" fontId="4" fillId="0" borderId="0" xfId="0" applyFont="1"/>
    <xf numFmtId="10" fontId="4" fillId="0" borderId="0" xfId="2" applyNumberFormat="1" applyFont="1"/>
    <xf numFmtId="168" fontId="9" fillId="0" borderId="16" xfId="1" applyNumberFormat="1" applyFont="1" applyBorder="1"/>
    <xf numFmtId="168" fontId="9" fillId="0" borderId="0" xfId="1" applyNumberFormat="1" applyFont="1"/>
    <xf numFmtId="0" fontId="9" fillId="0" borderId="1" xfId="0" applyFont="1" applyBorder="1"/>
    <xf numFmtId="168" fontId="9" fillId="0" borderId="1" xfId="1" applyNumberFormat="1" applyFont="1" applyBorder="1"/>
    <xf numFmtId="0" fontId="23" fillId="0" borderId="0" xfId="0" applyFont="1"/>
    <xf numFmtId="10" fontId="23" fillId="0" borderId="0" xfId="2" applyNumberFormat="1" applyFont="1"/>
    <xf numFmtId="0" fontId="10" fillId="0" borderId="1" xfId="0" applyFont="1" applyBorder="1"/>
    <xf numFmtId="164" fontId="10" fillId="0" borderId="1" xfId="0" applyNumberFormat="1" applyFont="1" applyBorder="1"/>
    <xf numFmtId="0" fontId="7" fillId="0" borderId="10" xfId="0" applyFont="1" applyBorder="1"/>
    <xf numFmtId="10" fontId="9" fillId="0" borderId="0" xfId="2" applyNumberFormat="1" applyFont="1"/>
    <xf numFmtId="0" fontId="26" fillId="0" borderId="0" xfId="0" applyFont="1"/>
    <xf numFmtId="0" fontId="27" fillId="3" borderId="0" xfId="0" applyFont="1" applyFill="1" applyAlignment="1">
      <alignment horizontal="center"/>
    </xf>
    <xf numFmtId="0" fontId="13" fillId="0" borderId="0" xfId="0" applyFont="1"/>
    <xf numFmtId="0" fontId="2" fillId="3" borderId="1" xfId="0" applyFont="1" applyFill="1" applyBorder="1" applyAlignment="1">
      <alignment horizontal="center" wrapText="1"/>
    </xf>
    <xf numFmtId="49" fontId="2" fillId="3" borderId="1" xfId="0" applyNumberFormat="1" applyFont="1" applyFill="1" applyBorder="1" applyAlignment="1">
      <alignment horizontal="center" wrapText="1"/>
    </xf>
    <xf numFmtId="0" fontId="7" fillId="0" borderId="0" xfId="0" applyFont="1" applyAlignment="1">
      <alignment horizontal="center"/>
    </xf>
    <xf numFmtId="164" fontId="7" fillId="0" borderId="0" xfId="1" applyNumberFormat="1" applyFont="1" applyAlignment="1">
      <alignment horizontal="center"/>
    </xf>
    <xf numFmtId="43" fontId="7" fillId="0" borderId="0" xfId="1" applyFont="1"/>
    <xf numFmtId="0" fontId="7" fillId="0" borderId="16" xfId="0" applyFont="1" applyBorder="1" applyAlignment="1">
      <alignment horizontal="center"/>
    </xf>
    <xf numFmtId="164" fontId="7" fillId="0" borderId="16" xfId="1" applyNumberFormat="1" applyFont="1" applyFill="1" applyBorder="1"/>
    <xf numFmtId="164" fontId="2" fillId="0" borderId="0" xfId="0" applyNumberFormat="1" applyFont="1"/>
    <xf numFmtId="6" fontId="7" fillId="0" borderId="0" xfId="0" applyNumberFormat="1" applyFont="1"/>
    <xf numFmtId="0" fontId="28" fillId="0" borderId="0" xfId="0" applyFont="1" applyAlignment="1">
      <alignment horizontal="center"/>
    </xf>
    <xf numFmtId="0" fontId="28" fillId="0" borderId="0" xfId="0" applyFont="1" applyAlignment="1">
      <alignment horizontal="center" wrapText="1"/>
    </xf>
    <xf numFmtId="164" fontId="2" fillId="0" borderId="0" xfId="1" applyNumberFormat="1" applyFont="1"/>
    <xf numFmtId="6" fontId="7" fillId="0" borderId="0" xfId="1" applyNumberFormat="1" applyFont="1"/>
    <xf numFmtId="3" fontId="7" fillId="0" borderId="0" xfId="0" applyNumberFormat="1" applyFont="1"/>
    <xf numFmtId="0" fontId="29" fillId="0" borderId="0" xfId="0" applyFont="1"/>
    <xf numFmtId="165" fontId="15" fillId="3" borderId="5" xfId="2" applyNumberFormat="1" applyFont="1" applyFill="1" applyBorder="1"/>
    <xf numFmtId="164" fontId="15" fillId="3" borderId="3" xfId="1" applyNumberFormat="1" applyFont="1" applyFill="1" applyBorder="1"/>
    <xf numFmtId="165" fontId="15" fillId="3" borderId="11" xfId="2" applyNumberFormat="1" applyFont="1" applyFill="1" applyBorder="1"/>
    <xf numFmtId="164" fontId="15" fillId="3" borderId="12" xfId="1" applyNumberFormat="1" applyFont="1" applyFill="1" applyBorder="1"/>
    <xf numFmtId="165" fontId="15" fillId="3" borderId="14" xfId="2" applyNumberFormat="1" applyFont="1" applyFill="1" applyBorder="1"/>
    <xf numFmtId="164" fontId="15" fillId="3" borderId="15" xfId="1" applyNumberFormat="1" applyFont="1" applyFill="1" applyBorder="1"/>
    <xf numFmtId="164" fontId="12" fillId="3" borderId="0" xfId="1" applyNumberFormat="1" applyFont="1" applyFill="1" applyBorder="1"/>
    <xf numFmtId="164" fontId="15" fillId="3" borderId="0" xfId="1" applyNumberFormat="1" applyFont="1" applyFill="1" applyBorder="1"/>
    <xf numFmtId="164" fontId="15" fillId="3" borderId="0" xfId="1" applyNumberFormat="1" applyFont="1" applyFill="1"/>
    <xf numFmtId="164" fontId="12" fillId="3" borderId="0" xfId="1" applyNumberFormat="1" applyFont="1" applyFill="1"/>
    <xf numFmtId="43" fontId="15" fillId="3" borderId="3" xfId="1" applyFont="1" applyFill="1" applyBorder="1"/>
    <xf numFmtId="43" fontId="15" fillId="3" borderId="12" xfId="1" applyFont="1" applyFill="1" applyBorder="1"/>
    <xf numFmtId="43" fontId="15" fillId="3" borderId="15" xfId="1" applyFont="1" applyFill="1" applyBorder="1"/>
    <xf numFmtId="164" fontId="12" fillId="3" borderId="2" xfId="1" applyNumberFormat="1" applyFont="1" applyFill="1" applyBorder="1"/>
    <xf numFmtId="164" fontId="7" fillId="0" borderId="16" xfId="1" applyNumberFormat="1" applyFont="1" applyBorder="1" applyAlignment="1">
      <alignment horizontal="center"/>
    </xf>
    <xf numFmtId="0" fontId="10" fillId="0" borderId="12" xfId="0" applyFont="1" applyBorder="1" applyAlignment="1">
      <alignment horizontal="center"/>
    </xf>
    <xf numFmtId="0" fontId="30" fillId="0" borderId="0" xfId="0" applyFont="1" applyAlignment="1">
      <alignment horizontal="center"/>
    </xf>
    <xf numFmtId="0" fontId="18" fillId="0" borderId="0" xfId="0" applyFont="1" applyAlignment="1">
      <alignment horizontal="center" vertical="center"/>
    </xf>
    <xf numFmtId="0" fontId="19" fillId="2" borderId="0" xfId="0" applyFont="1" applyFill="1" applyAlignment="1">
      <alignment horizontal="center"/>
    </xf>
    <xf numFmtId="0" fontId="2" fillId="3" borderId="0" xfId="0" applyFont="1" applyFill="1" applyAlignment="1">
      <alignment horizontal="center"/>
    </xf>
    <xf numFmtId="0" fontId="21" fillId="2" borderId="0" xfId="0" applyFont="1" applyFill="1" applyAlignment="1">
      <alignment horizontal="center"/>
    </xf>
    <xf numFmtId="0" fontId="20" fillId="3" borderId="0" xfId="4" applyFont="1" applyFill="1" applyAlignment="1">
      <alignment horizontal="center"/>
    </xf>
    <xf numFmtId="0" fontId="2" fillId="0" borderId="0" xfId="0" applyFont="1" applyAlignment="1">
      <alignment horizontal="center"/>
    </xf>
    <xf numFmtId="0" fontId="9" fillId="0" borderId="0" xfId="0" applyFont="1" applyAlignment="1">
      <alignment horizontal="left" vertical="center" wrapText="1"/>
    </xf>
    <xf numFmtId="0" fontId="10" fillId="3" borderId="0" xfId="0" applyFont="1" applyFill="1" applyAlignment="1">
      <alignment horizontal="center"/>
    </xf>
    <xf numFmtId="0" fontId="5" fillId="0" borderId="0" xfId="0" applyFont="1" applyAlignment="1">
      <alignment horizontal="center"/>
    </xf>
    <xf numFmtId="0" fontId="6" fillId="2" borderId="0" xfId="0" applyFont="1" applyFill="1" applyAlignment="1">
      <alignment horizontal="center"/>
    </xf>
    <xf numFmtId="0" fontId="2" fillId="0" borderId="0" xfId="0" applyFont="1" applyAlignment="1">
      <alignment horizontal="right"/>
    </xf>
    <xf numFmtId="0" fontId="4" fillId="0" borderId="0" xfId="0" applyFont="1" applyAlignment="1">
      <alignment horizontal="right"/>
    </xf>
    <xf numFmtId="0" fontId="3" fillId="0" borderId="0" xfId="0" applyFont="1" applyAlignment="1">
      <alignment horizontal="left" wrapText="1"/>
    </xf>
    <xf numFmtId="0" fontId="11" fillId="2" borderId="1" xfId="0" applyFont="1" applyFill="1" applyBorder="1" applyAlignment="1">
      <alignment horizontal="center"/>
    </xf>
    <xf numFmtId="0" fontId="10" fillId="0" borderId="0" xfId="0" applyFont="1" applyAlignment="1">
      <alignment horizontal="left"/>
    </xf>
    <xf numFmtId="0" fontId="10" fillId="0" borderId="4" xfId="0"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0" fontId="11" fillId="2" borderId="0" xfId="0" applyFont="1" applyFill="1" applyAlignment="1">
      <alignment horizontal="center"/>
    </xf>
    <xf numFmtId="0" fontId="8" fillId="0" borderId="0" xfId="0" applyFont="1" applyAlignment="1">
      <alignment horizontal="right"/>
    </xf>
    <xf numFmtId="0" fontId="10" fillId="0" borderId="17" xfId="0" applyFont="1" applyBorder="1" applyAlignment="1">
      <alignment horizontal="left"/>
    </xf>
    <xf numFmtId="0" fontId="10" fillId="0" borderId="16" xfId="0" applyFont="1" applyBorder="1" applyAlignment="1">
      <alignment horizontal="left"/>
    </xf>
    <xf numFmtId="0" fontId="12" fillId="3" borderId="0" xfId="0" applyFont="1" applyFill="1" applyAlignment="1">
      <alignment horizontal="center" wrapText="1"/>
    </xf>
    <xf numFmtId="0" fontId="12" fillId="3" borderId="1" xfId="0" applyFont="1" applyFill="1" applyBorder="1" applyAlignment="1">
      <alignment horizontal="center" wrapText="1"/>
    </xf>
    <xf numFmtId="0" fontId="3" fillId="0" borderId="0" xfId="0" applyFont="1" applyAlignment="1">
      <alignment horizontal="left" vertical="top"/>
    </xf>
    <xf numFmtId="0" fontId="3" fillId="0" borderId="0" xfId="0" applyFont="1" applyAlignment="1">
      <alignment horizontal="left"/>
    </xf>
    <xf numFmtId="164" fontId="9" fillId="3" borderId="0" xfId="1" applyNumberFormat="1" applyFont="1" applyFill="1" applyBorder="1" applyAlignment="1">
      <alignment horizontal="center"/>
    </xf>
    <xf numFmtId="0" fontId="2" fillId="0" borderId="0" xfId="0" applyFont="1" applyAlignment="1">
      <alignment horizontal="right" wrapText="1"/>
    </xf>
    <xf numFmtId="0" fontId="8" fillId="0" borderId="0" xfId="0" applyFont="1" applyAlignment="1">
      <alignment horizontal="right" wrapText="1"/>
    </xf>
    <xf numFmtId="0" fontId="10" fillId="0" borderId="17" xfId="0" applyFont="1" applyBorder="1" applyAlignment="1">
      <alignment horizontal="left" wrapText="1"/>
    </xf>
    <xf numFmtId="0" fontId="10" fillId="0" borderId="16" xfId="0" applyFont="1" applyBorder="1" applyAlignment="1">
      <alignment horizontal="left" wrapText="1"/>
    </xf>
    <xf numFmtId="0" fontId="14" fillId="0" borderId="0" xfId="0" applyFont="1" applyAlignment="1">
      <alignment horizontal="left" wrapText="1"/>
    </xf>
    <xf numFmtId="0" fontId="3" fillId="0" borderId="0" xfId="0" applyFont="1" applyAlignment="1">
      <alignment horizontal="left" vertical="top" wrapText="1"/>
    </xf>
    <xf numFmtId="0" fontId="10" fillId="0" borderId="10" xfId="0" applyFont="1" applyBorder="1" applyAlignment="1">
      <alignment horizontal="center"/>
    </xf>
    <xf numFmtId="0" fontId="10" fillId="0" borderId="11" xfId="0" applyFont="1" applyBorder="1" applyAlignment="1">
      <alignment horizontal="center"/>
    </xf>
    <xf numFmtId="0" fontId="10" fillId="0" borderId="0" xfId="0" applyFont="1" applyAlignment="1">
      <alignment horizontal="center"/>
    </xf>
    <xf numFmtId="0" fontId="3" fillId="0" borderId="0" xfId="0" applyFont="1" applyAlignment="1">
      <alignment horizontal="left" vertical="center"/>
    </xf>
    <xf numFmtId="0" fontId="14" fillId="0" borderId="0" xfId="0" applyFont="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wrapText="1"/>
    </xf>
    <xf numFmtId="0" fontId="25" fillId="2" borderId="0" xfId="0" applyFont="1" applyFill="1" applyAlignment="1">
      <alignment horizontal="center"/>
    </xf>
    <xf numFmtId="0" fontId="27" fillId="3" borderId="0" xfId="0" applyFont="1" applyFill="1" applyAlignment="1">
      <alignment horizontal="center"/>
    </xf>
    <xf numFmtId="0" fontId="7" fillId="0" borderId="0" xfId="0" applyFont="1" applyAlignment="1">
      <alignment horizontal="left" vertical="center" wrapText="1"/>
    </xf>
    <xf numFmtId="0" fontId="7" fillId="0" borderId="0" xfId="0" applyFont="1" applyAlignment="1">
      <alignment horizontal="left"/>
    </xf>
    <xf numFmtId="0" fontId="4" fillId="3" borderId="25" xfId="0" applyFont="1" applyFill="1" applyBorder="1" applyAlignment="1">
      <alignment horizontal="center"/>
    </xf>
    <xf numFmtId="0" fontId="4" fillId="3" borderId="0" xfId="0" applyFont="1" applyFill="1" applyAlignment="1">
      <alignment horizontal="center"/>
    </xf>
    <xf numFmtId="0" fontId="3" fillId="0" borderId="25" xfId="0" applyFont="1" applyBorder="1" applyAlignment="1">
      <alignment horizontal="center"/>
    </xf>
    <xf numFmtId="0" fontId="3" fillId="0" borderId="0" xfId="0" applyFont="1" applyAlignment="1">
      <alignment horizontal="center"/>
    </xf>
    <xf numFmtId="0" fontId="3" fillId="0" borderId="27" xfId="0" applyFont="1" applyBorder="1" applyAlignment="1">
      <alignment horizontal="center"/>
    </xf>
    <xf numFmtId="0" fontId="3" fillId="0" borderId="2" xfId="0" applyFont="1" applyBorder="1" applyAlignment="1">
      <alignment horizontal="center"/>
    </xf>
    <xf numFmtId="0" fontId="6" fillId="2" borderId="23" xfId="0" applyFont="1" applyFill="1" applyBorder="1" applyAlignment="1">
      <alignment horizontal="center"/>
    </xf>
    <xf numFmtId="0" fontId="6" fillId="2" borderId="24" xfId="0" applyFont="1" applyFill="1" applyBorder="1" applyAlignment="1">
      <alignment horizontal="center"/>
    </xf>
    <xf numFmtId="0" fontId="6" fillId="2" borderId="22" xfId="0" applyFont="1" applyFill="1" applyBorder="1" applyAlignment="1">
      <alignment horizontal="center"/>
    </xf>
  </cellXfs>
  <cellStyles count="5">
    <cellStyle name="Comma" xfId="1" builtinId="3"/>
    <cellStyle name="Normal" xfId="0" builtinId="0"/>
    <cellStyle name="Normal 19" xfId="3" xr:uid="{D3D7DCF3-44CC-4C1A-9384-2DDF3A4766AF}"/>
    <cellStyle name="Normal_LD1 Calculation (Ginny) 2" xfId="4" xr:uid="{6C35351C-B14E-451F-93D2-1141BF877969}"/>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219075</xdr:colOff>
      <xdr:row>22</xdr:row>
      <xdr:rowOff>137001</xdr:rowOff>
    </xdr:to>
    <xdr:pic>
      <xdr:nvPicPr>
        <xdr:cNvPr id="2" name="Picture 1">
          <a:extLst>
            <a:ext uri="{FF2B5EF4-FFF2-40B4-BE49-F238E27FC236}">
              <a16:creationId xmlns:a16="http://schemas.microsoft.com/office/drawing/2014/main" id="{317C1604-C614-E886-80C7-FAFB20C2D23A}"/>
            </a:ext>
          </a:extLst>
        </xdr:cNvPr>
        <xdr:cNvPicPr>
          <a:picLocks noChangeAspect="1"/>
        </xdr:cNvPicPr>
      </xdr:nvPicPr>
      <xdr:blipFill>
        <a:blip xmlns:r="http://schemas.openxmlformats.org/officeDocument/2006/relationships" r:embed="rId1"/>
        <a:stretch>
          <a:fillRect/>
        </a:stretch>
      </xdr:blipFill>
      <xdr:spPr>
        <a:xfrm>
          <a:off x="0" y="0"/>
          <a:ext cx="4638675" cy="43280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FINANCE\Budget\FY24\Sagadahoc%20County%20FY24%20Budget%20-%20Final.xlsx" TargetMode="External"/><Relationship Id="rId1" Type="http://schemas.openxmlformats.org/officeDocument/2006/relationships/externalLinkPath" Target="file:///X:\FINANCE\Budget\FY24\Sagadahoc%20County%20FY24%20Budget%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of Contents"/>
      <sheetName val="Officers &amp; Officials"/>
      <sheetName val="Org Chart"/>
      <sheetName val="Staffing"/>
      <sheetName val="Budget Process"/>
      <sheetName val="Budget Summary"/>
      <sheetName val="Expenditures Summary"/>
      <sheetName val="Revenues Summary"/>
      <sheetName val="Tax Assessments"/>
      <sheetName val="Tax History"/>
      <sheetName val="LD1"/>
      <sheetName val="UFB"/>
      <sheetName val="General Government"/>
      <sheetName val="Admin Summary"/>
      <sheetName val="Admin 201"/>
      <sheetName val="Admin Detail"/>
      <sheetName val="Benefits Summary"/>
      <sheetName val="Benefits 204"/>
      <sheetName val="Benefits Detail"/>
      <sheetName val="Insurance Summary"/>
      <sheetName val="Insurance 206"/>
      <sheetName val="Insurance Detail"/>
      <sheetName val="Facilities Summary"/>
      <sheetName val="Facilities 210"/>
      <sheetName val="Facilities Detail"/>
      <sheetName val="IT Summary"/>
      <sheetName val="IT 215"/>
      <sheetName val="IT Detail"/>
      <sheetName val="DA Summary"/>
      <sheetName val="DA 220"/>
      <sheetName val="DA Detail"/>
      <sheetName val="Deeds Summary"/>
      <sheetName val="Deeds 230"/>
      <sheetName val="Deeds Detail"/>
      <sheetName val="Probate Summary"/>
      <sheetName val="Probate 235"/>
      <sheetName val="Probate Detail"/>
      <sheetName val="VOCA Summary"/>
      <sheetName val="VOCA 710"/>
      <sheetName val="VOCA Detail"/>
      <sheetName val="Public Agencies Summary"/>
      <sheetName val="Public Agencies 920"/>
      <sheetName val="Public Agencies Detail"/>
      <sheetName val="Reserves Summary"/>
      <sheetName val="Reserves History"/>
      <sheetName val="Reserves Detail"/>
      <sheetName val="Corrections"/>
      <sheetName val="Transport Summary"/>
      <sheetName val="Transport 305 &amp; 306"/>
      <sheetName val="Transport Detail"/>
      <sheetName val="Public Safety"/>
      <sheetName val="Sheriff Summary"/>
      <sheetName val="Sheriff 401"/>
      <sheetName val="Sheriff Detail"/>
      <sheetName val="Civil Summary"/>
      <sheetName val="Civil 415"/>
      <sheetName val="Civil Detail"/>
      <sheetName val="Communications Summary"/>
      <sheetName val="Communications 430"/>
      <sheetName val="Communications Detail"/>
      <sheetName val="EMA Summary"/>
      <sheetName val="EMA 440"/>
      <sheetName val="EMA Detail"/>
      <sheetName val="Capital"/>
      <sheetName val="Capital Reserves"/>
      <sheetName val="Admin Office Reno"/>
      <sheetName val="HVAC"/>
      <sheetName val="Generator"/>
      <sheetName val="Elevator"/>
      <sheetName val="Cooling Tower"/>
      <sheetName val="Facilities Vehicle"/>
      <sheetName val="IT Computers"/>
      <sheetName val="IT Server"/>
      <sheetName val="DVI Vehicle"/>
      <sheetName val="Transport Vehicle"/>
      <sheetName val="Laptops"/>
      <sheetName val="Cameras"/>
      <sheetName val="Tasers"/>
      <sheetName val="Cruisers"/>
      <sheetName val="Chairs"/>
      <sheetName val="Comms Computers"/>
      <sheetName val="Spillman Server"/>
      <sheetName val="Comms Vehicle"/>
      <sheetName val="EMA Vehicle"/>
      <sheetName val="Debt"/>
      <sheetName val="Debt Summary"/>
      <sheetName val="Debt Service 801"/>
      <sheetName val="Debt Deta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54">
          <cell r="J54">
            <v>0</v>
          </cell>
        </row>
      </sheetData>
      <sheetData sheetId="15"/>
      <sheetData sheetId="16"/>
      <sheetData sheetId="17"/>
      <sheetData sheetId="18"/>
      <sheetData sheetId="19"/>
      <sheetData sheetId="20"/>
      <sheetData sheetId="21"/>
      <sheetData sheetId="22"/>
      <sheetData sheetId="23">
        <row r="40">
          <cell r="J40">
            <v>0</v>
          </cell>
        </row>
        <row r="45">
          <cell r="J45">
            <v>0</v>
          </cell>
        </row>
        <row r="47">
          <cell r="J47">
            <v>0</v>
          </cell>
        </row>
        <row r="49">
          <cell r="J49">
            <v>0</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49">
          <cell r="J49">
            <v>0</v>
          </cell>
        </row>
        <row r="50">
          <cell r="J50">
            <v>0</v>
          </cell>
        </row>
        <row r="51">
          <cell r="J51">
            <v>0</v>
          </cell>
        </row>
        <row r="52">
          <cell r="J52">
            <v>0</v>
          </cell>
        </row>
        <row r="53">
          <cell r="J53">
            <v>0</v>
          </cell>
        </row>
        <row r="54">
          <cell r="J54">
            <v>0</v>
          </cell>
        </row>
        <row r="55">
          <cell r="J55">
            <v>0</v>
          </cell>
        </row>
        <row r="59">
          <cell r="J59">
            <v>0</v>
          </cell>
        </row>
      </sheetData>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F5F3D-65BE-43C7-8351-16684A271AB7}">
  <sheetPr>
    <pageSetUpPr fitToPage="1"/>
  </sheetPr>
  <dimension ref="B26:H30"/>
  <sheetViews>
    <sheetView view="pageLayout" topLeftCell="A11" zoomScaleNormal="100" workbookViewId="0">
      <selection activeCell="J30" sqref="J30"/>
    </sheetView>
  </sheetViews>
  <sheetFormatPr defaultRowHeight="15" x14ac:dyDescent="0.25"/>
  <cols>
    <col min="2" max="2" width="20.5703125" bestFit="1" customWidth="1"/>
  </cols>
  <sheetData>
    <row r="26" spans="2:8" ht="45.75" x14ac:dyDescent="0.65">
      <c r="B26" s="286" t="s">
        <v>897</v>
      </c>
      <c r="C26" s="286"/>
      <c r="D26" s="286"/>
      <c r="E26" s="286"/>
      <c r="F26" s="286"/>
      <c r="G26" s="286"/>
    </row>
    <row r="27" spans="2:8" ht="15" customHeight="1" x14ac:dyDescent="0.65">
      <c r="B27" s="286"/>
      <c r="C27" s="286"/>
      <c r="D27" s="286"/>
      <c r="E27" s="286"/>
      <c r="F27" s="286"/>
      <c r="G27" s="286"/>
    </row>
    <row r="29" spans="2:8" ht="30.75" x14ac:dyDescent="0.45">
      <c r="B29" s="303" t="s">
        <v>898</v>
      </c>
      <c r="C29" s="303"/>
      <c r="D29" s="303"/>
      <c r="E29" s="303"/>
      <c r="F29" s="303"/>
      <c r="G29" s="303"/>
      <c r="H29" s="303"/>
    </row>
    <row r="30" spans="2:8" ht="30.75" x14ac:dyDescent="0.45">
      <c r="B30" s="303" t="s">
        <v>899</v>
      </c>
      <c r="C30" s="303"/>
      <c r="D30" s="303"/>
      <c r="E30" s="303"/>
      <c r="F30" s="303"/>
      <c r="G30" s="303"/>
      <c r="H30" s="303"/>
    </row>
  </sheetData>
  <mergeCells count="2">
    <mergeCell ref="B29:H29"/>
    <mergeCell ref="B30:H30"/>
  </mergeCells>
  <printOptions horizontalCentered="1"/>
  <pageMargins left="0.7" right="0.7" top="0.75" bottom="0.75" header="0.3" footer="0.3"/>
  <pageSetup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78FDE-38FA-47CE-999D-E143F35A1A21}">
  <sheetPr>
    <pageSetUpPr fitToPage="1"/>
  </sheetPr>
  <dimension ref="A1:T93"/>
  <sheetViews>
    <sheetView view="pageLayout" topLeftCell="A47" zoomScaleNormal="100" zoomScaleSheetLayoutView="100" workbookViewId="0">
      <selection activeCell="K17" sqref="K17"/>
    </sheetView>
  </sheetViews>
  <sheetFormatPr defaultRowHeight="15.75" x14ac:dyDescent="0.25"/>
  <cols>
    <col min="1" max="1" width="5.28515625" style="15" bestFit="1" customWidth="1"/>
    <col min="2" max="2" width="30.7109375" style="15" bestFit="1" customWidth="1"/>
    <col min="3" max="3" width="9.140625" style="15" customWidth="1"/>
    <col min="4" max="10" width="9.140625" style="15"/>
    <col min="11" max="11" width="8.140625" style="15" bestFit="1" customWidth="1"/>
    <col min="12" max="12" width="8.5703125" style="15" hidden="1" customWidth="1"/>
    <col min="13" max="13" width="8.140625" style="15" hidden="1" customWidth="1"/>
    <col min="14" max="14" width="9.140625" style="15" hidden="1" customWidth="1"/>
    <col min="15" max="15" width="8.140625" style="15" hidden="1" customWidth="1"/>
    <col min="16" max="16" width="9" style="15" hidden="1" customWidth="1"/>
    <col min="21" max="16384" width="9.140625" style="15"/>
  </cols>
  <sheetData>
    <row r="1" spans="1:20" x14ac:dyDescent="0.25">
      <c r="A1" s="314" t="s">
        <v>0</v>
      </c>
      <c r="B1" s="314"/>
      <c r="C1" s="314"/>
      <c r="D1" s="314"/>
      <c r="E1" s="314"/>
      <c r="F1" s="314"/>
      <c r="G1" s="314"/>
      <c r="H1" s="314"/>
      <c r="I1" s="314"/>
      <c r="J1" s="314"/>
      <c r="K1" s="314"/>
      <c r="L1" s="314"/>
      <c r="M1" s="314"/>
      <c r="N1" s="314"/>
      <c r="O1" s="314"/>
      <c r="P1" s="314"/>
      <c r="Q1" s="15"/>
      <c r="R1" s="15"/>
      <c r="S1" s="15"/>
      <c r="T1" s="15"/>
    </row>
    <row r="2" spans="1:20" x14ac:dyDescent="0.25">
      <c r="A2" s="314" t="s">
        <v>1</v>
      </c>
      <c r="B2" s="314"/>
      <c r="C2" s="314"/>
      <c r="D2" s="314"/>
      <c r="E2" s="314"/>
      <c r="F2" s="314"/>
      <c r="G2" s="314"/>
      <c r="H2" s="314"/>
      <c r="I2" s="314"/>
      <c r="J2" s="314"/>
      <c r="K2" s="314"/>
      <c r="L2" s="314"/>
      <c r="M2" s="314"/>
      <c r="N2" s="314"/>
      <c r="O2" s="314"/>
      <c r="P2" s="314"/>
      <c r="Q2" s="15"/>
      <c r="R2" s="15"/>
      <c r="S2" s="15"/>
      <c r="T2" s="15"/>
    </row>
    <row r="3" spans="1:20" x14ac:dyDescent="0.25">
      <c r="A3" s="323" t="s">
        <v>2</v>
      </c>
      <c r="B3" s="323"/>
      <c r="C3" s="323"/>
      <c r="D3" s="323"/>
      <c r="E3" s="323"/>
      <c r="F3" s="323"/>
      <c r="G3" s="323"/>
      <c r="H3" s="323"/>
      <c r="I3" s="323"/>
      <c r="J3" s="323"/>
      <c r="K3" s="323"/>
      <c r="L3" s="323"/>
      <c r="M3" s="323"/>
      <c r="N3" s="323"/>
      <c r="O3" s="323"/>
      <c r="P3" s="323"/>
      <c r="Q3" s="15"/>
      <c r="R3" s="15"/>
      <c r="S3" s="15"/>
      <c r="T3" s="15"/>
    </row>
    <row r="5" spans="1:20" x14ac:dyDescent="0.25">
      <c r="A5" s="16"/>
      <c r="B5" s="16"/>
      <c r="C5" s="17" t="s">
        <v>16</v>
      </c>
      <c r="D5" s="17" t="s">
        <v>17</v>
      </c>
      <c r="E5" s="319" t="s">
        <v>18</v>
      </c>
      <c r="F5" s="320"/>
      <c r="G5" s="321" t="s">
        <v>10</v>
      </c>
      <c r="H5" s="321"/>
      <c r="I5" s="321"/>
      <c r="J5" s="322" t="s">
        <v>88</v>
      </c>
      <c r="K5" s="322"/>
      <c r="L5" s="322"/>
      <c r="M5" s="322"/>
      <c r="N5" s="322"/>
      <c r="O5" s="322"/>
      <c r="P5" s="322"/>
    </row>
    <row r="6" spans="1:20" ht="16.5" thickBot="1" x14ac:dyDescent="0.3">
      <c r="A6" s="18"/>
      <c r="B6" s="18"/>
      <c r="C6" s="19" t="s">
        <v>19</v>
      </c>
      <c r="D6" s="19" t="s">
        <v>19</v>
      </c>
      <c r="E6" s="20" t="s">
        <v>20</v>
      </c>
      <c r="F6" s="21" t="s">
        <v>19</v>
      </c>
      <c r="G6" s="22" t="s">
        <v>20</v>
      </c>
      <c r="H6" s="22" t="s">
        <v>21</v>
      </c>
      <c r="I6" s="22" t="s">
        <v>22</v>
      </c>
      <c r="J6" s="317" t="s">
        <v>23</v>
      </c>
      <c r="K6" s="317"/>
      <c r="L6" s="317" t="s">
        <v>12</v>
      </c>
      <c r="M6" s="317"/>
      <c r="N6" s="317" t="s">
        <v>24</v>
      </c>
      <c r="O6" s="317"/>
      <c r="P6" s="23" t="s">
        <v>14</v>
      </c>
    </row>
    <row r="7" spans="1:20" ht="16.5" thickTop="1" x14ac:dyDescent="0.25">
      <c r="A7" s="318" t="s">
        <v>25</v>
      </c>
      <c r="B7" s="318"/>
      <c r="C7" s="25"/>
      <c r="D7" s="25"/>
      <c r="E7" s="25"/>
      <c r="F7" s="25"/>
      <c r="G7" s="25"/>
      <c r="H7" s="26">
        <v>45291</v>
      </c>
      <c r="I7" s="26">
        <v>45473</v>
      </c>
      <c r="J7" s="27"/>
      <c r="K7" s="27"/>
      <c r="L7" s="27"/>
      <c r="M7" s="27"/>
      <c r="N7" s="27"/>
      <c r="O7" s="27"/>
      <c r="P7" s="27"/>
      <c r="Q7" s="15"/>
      <c r="R7" s="15"/>
      <c r="S7" s="15"/>
      <c r="T7" s="15"/>
    </row>
    <row r="8" spans="1:20" x14ac:dyDescent="0.25">
      <c r="A8" s="24" t="s">
        <v>26</v>
      </c>
      <c r="B8" s="24"/>
      <c r="C8" s="25"/>
      <c r="D8" s="25"/>
      <c r="E8" s="25"/>
      <c r="F8" s="25"/>
      <c r="G8" s="25"/>
      <c r="H8" s="25"/>
      <c r="I8" s="28"/>
      <c r="J8" s="27"/>
      <c r="K8" s="27"/>
      <c r="L8" s="27"/>
      <c r="M8" s="27"/>
      <c r="N8" s="27"/>
      <c r="O8" s="27"/>
      <c r="P8" s="27"/>
      <c r="Q8" s="15"/>
      <c r="R8" s="15"/>
      <c r="S8" s="15"/>
      <c r="T8" s="15"/>
    </row>
    <row r="9" spans="1:20" hidden="1" x14ac:dyDescent="0.25">
      <c r="A9" s="29">
        <v>51010</v>
      </c>
      <c r="B9" s="30" t="s">
        <v>27</v>
      </c>
      <c r="C9" s="31">
        <v>93673</v>
      </c>
      <c r="D9" s="31">
        <v>82342</v>
      </c>
      <c r="E9" s="32">
        <v>95310</v>
      </c>
      <c r="F9" s="33">
        <v>95693</v>
      </c>
      <c r="G9" s="32">
        <v>102003</v>
      </c>
      <c r="H9" s="34">
        <v>52550</v>
      </c>
      <c r="I9" s="33">
        <v>102003</v>
      </c>
      <c r="J9" s="35">
        <v>112216</v>
      </c>
      <c r="K9" s="36">
        <f>(J9-G9)/G9</f>
        <v>0.10012450614197621</v>
      </c>
      <c r="L9" s="35"/>
      <c r="M9" s="37">
        <f>(L9-G9)/G9</f>
        <v>-1</v>
      </c>
      <c r="N9" s="35"/>
      <c r="O9" s="37">
        <f t="shared" ref="O9:O15" si="0">(N9-G9)/G9</f>
        <v>-1</v>
      </c>
      <c r="P9" s="38"/>
      <c r="Q9" s="15">
        <v>112000</v>
      </c>
      <c r="R9" s="15"/>
      <c r="S9" s="15"/>
    </row>
    <row r="10" spans="1:20" hidden="1" x14ac:dyDescent="0.25">
      <c r="A10" s="39">
        <v>51030</v>
      </c>
      <c r="B10" s="40" t="s">
        <v>89</v>
      </c>
      <c r="C10" s="41">
        <v>65847</v>
      </c>
      <c r="D10" s="41">
        <v>55026</v>
      </c>
      <c r="E10" s="42">
        <v>81060</v>
      </c>
      <c r="F10" s="43">
        <v>81390</v>
      </c>
      <c r="G10" s="42">
        <v>88150</v>
      </c>
      <c r="H10" s="44">
        <v>43939</v>
      </c>
      <c r="I10" s="43">
        <v>88150</v>
      </c>
      <c r="J10" s="45">
        <v>97074</v>
      </c>
      <c r="K10" s="46">
        <v>0.1</v>
      </c>
      <c r="L10" s="45"/>
      <c r="M10" s="47">
        <f t="shared" ref="M10:M18" si="1">(L10-G10)/G10</f>
        <v>-1</v>
      </c>
      <c r="N10" s="45"/>
      <c r="O10" s="47">
        <f t="shared" si="0"/>
        <v>-1</v>
      </c>
      <c r="P10" s="48"/>
      <c r="Q10" s="15"/>
      <c r="R10" s="15"/>
      <c r="S10" s="15"/>
      <c r="T10" s="15"/>
    </row>
    <row r="11" spans="1:20" hidden="1" x14ac:dyDescent="0.25">
      <c r="A11" s="39">
        <v>51035</v>
      </c>
      <c r="B11" s="40" t="s">
        <v>28</v>
      </c>
      <c r="C11" s="41">
        <v>26753</v>
      </c>
      <c r="D11" s="41">
        <v>0</v>
      </c>
      <c r="E11" s="42">
        <v>19824</v>
      </c>
      <c r="F11" s="43">
        <v>19246</v>
      </c>
      <c r="G11" s="42">
        <v>46800</v>
      </c>
      <c r="H11" s="44">
        <v>23263</v>
      </c>
      <c r="I11" s="43">
        <v>46800</v>
      </c>
      <c r="J11" s="45">
        <v>48298</v>
      </c>
      <c r="K11" s="46">
        <f>(J11-G11)/G11</f>
        <v>3.2008547008547009E-2</v>
      </c>
      <c r="L11" s="45"/>
      <c r="M11" s="47">
        <f t="shared" si="1"/>
        <v>-1</v>
      </c>
      <c r="N11" s="45"/>
      <c r="O11" s="47">
        <f t="shared" si="0"/>
        <v>-1</v>
      </c>
      <c r="P11" s="48"/>
      <c r="Q11" s="15"/>
      <c r="R11" s="15"/>
      <c r="S11" s="15"/>
      <c r="T11" s="15"/>
    </row>
    <row r="12" spans="1:20" hidden="1" x14ac:dyDescent="0.25">
      <c r="A12" s="39">
        <v>51040</v>
      </c>
      <c r="B12" s="40" t="s">
        <v>29</v>
      </c>
      <c r="C12" s="41">
        <v>47011</v>
      </c>
      <c r="D12" s="41">
        <v>48593</v>
      </c>
      <c r="E12" s="42">
        <v>59429</v>
      </c>
      <c r="F12" s="43">
        <v>59675</v>
      </c>
      <c r="G12" s="42">
        <v>65000</v>
      </c>
      <c r="H12" s="44">
        <v>32393</v>
      </c>
      <c r="I12" s="43">
        <v>65000</v>
      </c>
      <c r="J12" s="45">
        <v>67080</v>
      </c>
      <c r="K12" s="46">
        <f>(J12-G12)/G12</f>
        <v>3.2000000000000001E-2</v>
      </c>
      <c r="L12" s="45"/>
      <c r="M12" s="47">
        <f t="shared" si="1"/>
        <v>-1</v>
      </c>
      <c r="N12" s="45"/>
      <c r="O12" s="47">
        <f t="shared" si="0"/>
        <v>-1</v>
      </c>
      <c r="P12" s="48"/>
      <c r="Q12" s="15"/>
      <c r="R12" s="15"/>
      <c r="S12" s="15"/>
      <c r="T12" s="15"/>
    </row>
    <row r="13" spans="1:20" hidden="1" x14ac:dyDescent="0.25">
      <c r="A13" s="39">
        <v>51045</v>
      </c>
      <c r="B13" s="40" t="s">
        <v>30</v>
      </c>
      <c r="C13" s="41">
        <v>3150</v>
      </c>
      <c r="D13" s="41">
        <v>59976</v>
      </c>
      <c r="E13" s="42">
        <v>74130</v>
      </c>
      <c r="F13" s="43">
        <v>74416</v>
      </c>
      <c r="G13" s="42">
        <v>80600</v>
      </c>
      <c r="H13" s="44">
        <v>40175</v>
      </c>
      <c r="I13" s="43">
        <v>80600</v>
      </c>
      <c r="J13" s="45">
        <v>90002</v>
      </c>
      <c r="K13" s="46">
        <f>(J13-G13)/G13</f>
        <v>0.1166501240694789</v>
      </c>
      <c r="L13" s="45"/>
      <c r="M13" s="47">
        <f t="shared" si="1"/>
        <v>-1</v>
      </c>
      <c r="N13" s="45"/>
      <c r="O13" s="47">
        <f t="shared" si="0"/>
        <v>-1</v>
      </c>
      <c r="P13" s="48"/>
      <c r="Q13" s="15"/>
      <c r="R13" s="15"/>
      <c r="S13" s="15"/>
      <c r="T13" s="15"/>
    </row>
    <row r="14" spans="1:20" x14ac:dyDescent="0.25">
      <c r="A14" s="29">
        <v>51169</v>
      </c>
      <c r="B14" s="30" t="s">
        <v>728</v>
      </c>
      <c r="C14" s="31">
        <f t="shared" ref="C14:J14" si="2">SUM(C9:C13)</f>
        <v>236434</v>
      </c>
      <c r="D14" s="31">
        <f t="shared" si="2"/>
        <v>245937</v>
      </c>
      <c r="E14" s="32">
        <f t="shared" si="2"/>
        <v>329753</v>
      </c>
      <c r="F14" s="33">
        <f t="shared" si="2"/>
        <v>330420</v>
      </c>
      <c r="G14" s="32">
        <f t="shared" si="2"/>
        <v>382553</v>
      </c>
      <c r="H14" s="34">
        <f t="shared" si="2"/>
        <v>192320</v>
      </c>
      <c r="I14" s="33">
        <f t="shared" si="2"/>
        <v>382553</v>
      </c>
      <c r="J14" s="35">
        <f t="shared" si="2"/>
        <v>414670</v>
      </c>
      <c r="K14" s="37">
        <f>(J14-G14)/G14</f>
        <v>8.3954380177387183E-2</v>
      </c>
      <c r="L14" s="35"/>
      <c r="M14" s="37"/>
      <c r="N14" s="35"/>
      <c r="O14" s="37"/>
      <c r="P14" s="38"/>
      <c r="Q14" s="15"/>
      <c r="R14" s="15"/>
      <c r="S14" s="15"/>
      <c r="T14" s="15"/>
    </row>
    <row r="15" spans="1:20" x14ac:dyDescent="0.25">
      <c r="A15" s="39">
        <v>51070</v>
      </c>
      <c r="B15" s="40" t="s">
        <v>31</v>
      </c>
      <c r="C15" s="41">
        <v>30720</v>
      </c>
      <c r="D15" s="41">
        <v>30648</v>
      </c>
      <c r="E15" s="42">
        <v>35350</v>
      </c>
      <c r="F15" s="43">
        <v>33653</v>
      </c>
      <c r="G15" s="42">
        <v>37654</v>
      </c>
      <c r="H15" s="44">
        <v>18783</v>
      </c>
      <c r="I15" s="43">
        <v>37654</v>
      </c>
      <c r="J15" s="45">
        <v>38860</v>
      </c>
      <c r="K15" s="47">
        <f>(J15-G15)/G15</f>
        <v>3.2028469750889681E-2</v>
      </c>
      <c r="L15" s="45"/>
      <c r="M15" s="47">
        <f t="shared" si="1"/>
        <v>-1</v>
      </c>
      <c r="N15" s="45"/>
      <c r="O15" s="47">
        <f t="shared" si="0"/>
        <v>-1</v>
      </c>
      <c r="P15" s="48"/>
      <c r="Q15" s="15"/>
      <c r="R15" s="15"/>
      <c r="S15" s="15"/>
      <c r="T15" s="15"/>
    </row>
    <row r="16" spans="1:20" x14ac:dyDescent="0.25">
      <c r="A16" s="39">
        <v>51300</v>
      </c>
      <c r="B16" s="40" t="s">
        <v>32</v>
      </c>
      <c r="C16" s="41">
        <v>38887</v>
      </c>
      <c r="D16" s="41">
        <v>49846</v>
      </c>
      <c r="E16" s="42">
        <v>0</v>
      </c>
      <c r="F16" s="43">
        <v>172</v>
      </c>
      <c r="G16" s="42">
        <v>0</v>
      </c>
      <c r="H16" s="44">
        <v>0</v>
      </c>
      <c r="I16" s="43">
        <v>0</v>
      </c>
      <c r="J16" s="45">
        <v>0</v>
      </c>
      <c r="K16" s="47">
        <v>0</v>
      </c>
      <c r="L16" s="45"/>
      <c r="M16" s="47">
        <v>0</v>
      </c>
      <c r="N16" s="45"/>
      <c r="O16" s="47">
        <v>0</v>
      </c>
      <c r="P16" s="48"/>
      <c r="Q16" s="15"/>
      <c r="R16" s="15"/>
      <c r="S16" s="15"/>
      <c r="T16" s="15"/>
    </row>
    <row r="17" spans="1:20" x14ac:dyDescent="0.25">
      <c r="A17" s="49">
        <v>51500</v>
      </c>
      <c r="B17" s="50" t="s">
        <v>33</v>
      </c>
      <c r="C17" s="51">
        <v>0</v>
      </c>
      <c r="D17" s="51">
        <v>0</v>
      </c>
      <c r="E17" s="52">
        <v>0</v>
      </c>
      <c r="F17" s="53">
        <v>0</v>
      </c>
      <c r="G17" s="52">
        <v>1389</v>
      </c>
      <c r="H17" s="54">
        <v>0</v>
      </c>
      <c r="I17" s="53">
        <v>1389</v>
      </c>
      <c r="J17" s="55">
        <v>1500</v>
      </c>
      <c r="K17" s="57">
        <f>(J17-G17)/G17</f>
        <v>7.9913606911447083E-2</v>
      </c>
      <c r="L17" s="55"/>
      <c r="M17" s="57">
        <v>0</v>
      </c>
      <c r="N17" s="55"/>
      <c r="O17" s="57">
        <v>1</v>
      </c>
      <c r="P17" s="58"/>
      <c r="Q17" s="15"/>
      <c r="R17" s="15"/>
      <c r="S17" s="15"/>
      <c r="T17" s="15"/>
    </row>
    <row r="18" spans="1:20" s="63" customFormat="1" x14ac:dyDescent="0.25">
      <c r="A18" s="59"/>
      <c r="B18" s="59"/>
      <c r="C18" s="60">
        <f>SUM(C14:C17)</f>
        <v>306041</v>
      </c>
      <c r="D18" s="60">
        <f t="shared" ref="D18:I18" si="3">SUM(D14:D17)</f>
        <v>326431</v>
      </c>
      <c r="E18" s="60">
        <f t="shared" si="3"/>
        <v>365103</v>
      </c>
      <c r="F18" s="60">
        <f t="shared" si="3"/>
        <v>364245</v>
      </c>
      <c r="G18" s="60">
        <f t="shared" si="3"/>
        <v>421596</v>
      </c>
      <c r="H18" s="60">
        <f t="shared" si="3"/>
        <v>211103</v>
      </c>
      <c r="I18" s="60">
        <f t="shared" si="3"/>
        <v>421596</v>
      </c>
      <c r="J18" s="61">
        <f>SUM(J14:J17)</f>
        <v>455030</v>
      </c>
      <c r="K18" s="62">
        <f>(J18-G18)/G18</f>
        <v>7.9303408950749055E-2</v>
      </c>
      <c r="L18" s="61">
        <f t="shared" ref="L18" si="4">SUM(L9:L17)</f>
        <v>0</v>
      </c>
      <c r="M18" s="62">
        <f t="shared" si="1"/>
        <v>-1</v>
      </c>
      <c r="N18" s="61">
        <f>SUM(N9:N17)</f>
        <v>0</v>
      </c>
      <c r="O18" s="62">
        <f>(N18-G18)/G18</f>
        <v>-1</v>
      </c>
      <c r="P18" s="61">
        <f>SUM(P9:P17)</f>
        <v>0</v>
      </c>
    </row>
    <row r="19" spans="1:20" x14ac:dyDescent="0.25">
      <c r="A19" s="25"/>
      <c r="B19" s="25"/>
      <c r="C19" s="44"/>
      <c r="D19" s="44"/>
      <c r="E19" s="44"/>
      <c r="F19" s="44"/>
      <c r="G19" s="44"/>
      <c r="H19" s="44"/>
      <c r="I19" s="44"/>
      <c r="J19" s="64"/>
      <c r="K19" s="46"/>
      <c r="L19" s="64"/>
      <c r="M19" s="46"/>
      <c r="N19" s="64"/>
      <c r="O19" s="46"/>
      <c r="P19" s="27"/>
      <c r="Q19" s="15"/>
      <c r="R19" s="15"/>
      <c r="S19" s="15"/>
      <c r="T19" s="15"/>
    </row>
    <row r="20" spans="1:20" x14ac:dyDescent="0.25">
      <c r="A20" s="59" t="s">
        <v>34</v>
      </c>
      <c r="B20" s="25"/>
      <c r="C20" s="65"/>
      <c r="D20" s="65"/>
      <c r="E20" s="65"/>
      <c r="F20" s="65"/>
      <c r="G20" s="65"/>
      <c r="H20" s="65"/>
      <c r="I20" s="65"/>
      <c r="J20" s="66"/>
      <c r="K20" s="46"/>
      <c r="L20" s="66"/>
      <c r="M20" s="46"/>
      <c r="N20" s="66"/>
      <c r="O20" s="46"/>
      <c r="P20" s="27"/>
      <c r="Q20" s="15"/>
      <c r="R20" s="15"/>
      <c r="S20" s="15"/>
      <c r="T20" s="15"/>
    </row>
    <row r="21" spans="1:20" x14ac:dyDescent="0.25">
      <c r="A21" s="29">
        <v>52100</v>
      </c>
      <c r="B21" s="30" t="s">
        <v>35</v>
      </c>
      <c r="C21" s="31">
        <v>0</v>
      </c>
      <c r="D21" s="31">
        <v>0</v>
      </c>
      <c r="E21" s="32">
        <v>300</v>
      </c>
      <c r="F21" s="33">
        <v>200</v>
      </c>
      <c r="G21" s="32">
        <v>300</v>
      </c>
      <c r="H21" s="34">
        <v>0</v>
      </c>
      <c r="I21" s="33">
        <v>300</v>
      </c>
      <c r="J21" s="35">
        <v>300</v>
      </c>
      <c r="K21" s="37">
        <f>(J21-G21)/G21</f>
        <v>0</v>
      </c>
      <c r="L21" s="35"/>
      <c r="M21" s="37">
        <f>(L21-G21)/G21</f>
        <v>-1</v>
      </c>
      <c r="N21" s="35"/>
      <c r="O21" s="37">
        <f t="shared" ref="O21:O28" si="5">(N21-G21)/G21</f>
        <v>-1</v>
      </c>
      <c r="P21" s="38"/>
      <c r="Q21" s="15"/>
      <c r="R21" s="15"/>
      <c r="S21" s="15"/>
      <c r="T21" s="15"/>
    </row>
    <row r="22" spans="1:20" x14ac:dyDescent="0.25">
      <c r="A22" s="39">
        <v>52500</v>
      </c>
      <c r="B22" s="40" t="s">
        <v>36</v>
      </c>
      <c r="C22" s="41">
        <v>895</v>
      </c>
      <c r="D22" s="41">
        <v>2397</v>
      </c>
      <c r="E22" s="42">
        <v>2400</v>
      </c>
      <c r="F22" s="43">
        <v>2246</v>
      </c>
      <c r="G22" s="42">
        <v>0</v>
      </c>
      <c r="H22" s="44">
        <v>0</v>
      </c>
      <c r="I22" s="43">
        <v>0</v>
      </c>
      <c r="J22" s="45">
        <v>0</v>
      </c>
      <c r="K22" s="47">
        <v>0</v>
      </c>
      <c r="L22" s="45"/>
      <c r="M22" s="47" t="e">
        <f t="shared" ref="M22:M30" si="6">(L22-G22)/G22</f>
        <v>#DIV/0!</v>
      </c>
      <c r="N22" s="45"/>
      <c r="O22" s="47" t="e">
        <f t="shared" si="5"/>
        <v>#DIV/0!</v>
      </c>
      <c r="P22" s="48"/>
      <c r="Q22" s="15"/>
      <c r="R22" s="15"/>
      <c r="S22" s="15"/>
      <c r="T22" s="15"/>
    </row>
    <row r="23" spans="1:20" x14ac:dyDescent="0.25">
      <c r="A23" s="39">
        <v>53010</v>
      </c>
      <c r="B23" s="40" t="s">
        <v>37</v>
      </c>
      <c r="C23" s="41">
        <v>4326</v>
      </c>
      <c r="D23" s="41">
        <v>5252</v>
      </c>
      <c r="E23" s="42">
        <v>5000</v>
      </c>
      <c r="F23" s="43">
        <v>5954</v>
      </c>
      <c r="G23" s="42">
        <v>6000</v>
      </c>
      <c r="H23" s="44">
        <v>804</v>
      </c>
      <c r="I23" s="43">
        <v>6000</v>
      </c>
      <c r="J23" s="45">
        <v>6000</v>
      </c>
      <c r="K23" s="47">
        <f t="shared" ref="K23:K28" si="7">(J23-G23)/G23</f>
        <v>0</v>
      </c>
      <c r="L23" s="45"/>
      <c r="M23" s="47">
        <f t="shared" si="6"/>
        <v>-1</v>
      </c>
      <c r="N23" s="45"/>
      <c r="O23" s="47">
        <f t="shared" si="5"/>
        <v>-1</v>
      </c>
      <c r="P23" s="48"/>
      <c r="Q23" s="15"/>
      <c r="R23" s="15"/>
      <c r="S23" s="15"/>
      <c r="T23" s="15"/>
    </row>
    <row r="24" spans="1:20" x14ac:dyDescent="0.25">
      <c r="A24" s="39">
        <v>53050</v>
      </c>
      <c r="B24" s="40" t="s">
        <v>38</v>
      </c>
      <c r="C24" s="41">
        <v>0</v>
      </c>
      <c r="D24" s="41">
        <v>219</v>
      </c>
      <c r="E24" s="42">
        <v>100</v>
      </c>
      <c r="F24" s="43">
        <v>258</v>
      </c>
      <c r="G24" s="42">
        <v>300</v>
      </c>
      <c r="H24" s="44">
        <v>365</v>
      </c>
      <c r="I24" s="43">
        <v>365</v>
      </c>
      <c r="J24" s="45">
        <v>450</v>
      </c>
      <c r="K24" s="47">
        <f t="shared" si="7"/>
        <v>0.5</v>
      </c>
      <c r="L24" s="45"/>
      <c r="M24" s="47">
        <f t="shared" si="6"/>
        <v>-1</v>
      </c>
      <c r="N24" s="45"/>
      <c r="O24" s="47">
        <f t="shared" si="5"/>
        <v>-1</v>
      </c>
      <c r="P24" s="48"/>
      <c r="Q24" s="15"/>
      <c r="R24" s="15"/>
      <c r="S24" s="15"/>
      <c r="T24" s="15"/>
    </row>
    <row r="25" spans="1:20" x14ac:dyDescent="0.25">
      <c r="A25" s="39">
        <v>53060</v>
      </c>
      <c r="B25" s="40" t="s">
        <v>39</v>
      </c>
      <c r="C25" s="41">
        <v>911</v>
      </c>
      <c r="D25" s="41">
        <v>705</v>
      </c>
      <c r="E25" s="42">
        <v>1200</v>
      </c>
      <c r="F25" s="43">
        <v>1114</v>
      </c>
      <c r="G25" s="42">
        <v>1200</v>
      </c>
      <c r="H25" s="44">
        <v>375</v>
      </c>
      <c r="I25" s="43">
        <v>1200</v>
      </c>
      <c r="J25" s="45">
        <v>1000</v>
      </c>
      <c r="K25" s="47">
        <f t="shared" si="7"/>
        <v>-0.16666666666666666</v>
      </c>
      <c r="L25" s="45"/>
      <c r="M25" s="47">
        <f t="shared" si="6"/>
        <v>-1</v>
      </c>
      <c r="N25" s="45"/>
      <c r="O25" s="47">
        <f t="shared" si="5"/>
        <v>-1</v>
      </c>
      <c r="P25" s="48"/>
      <c r="Q25" s="15"/>
      <c r="R25" s="15"/>
      <c r="S25" s="15"/>
      <c r="T25" s="15"/>
    </row>
    <row r="26" spans="1:20" x14ac:dyDescent="0.25">
      <c r="A26" s="39">
        <v>53600</v>
      </c>
      <c r="B26" s="40" t="s">
        <v>40</v>
      </c>
      <c r="C26" s="41">
        <v>200</v>
      </c>
      <c r="D26" s="41">
        <v>2666</v>
      </c>
      <c r="E26" s="42">
        <v>1500</v>
      </c>
      <c r="F26" s="43">
        <v>814</v>
      </c>
      <c r="G26" s="42">
        <v>1500</v>
      </c>
      <c r="H26" s="44">
        <v>1628</v>
      </c>
      <c r="I26" s="43">
        <v>1628</v>
      </c>
      <c r="J26" s="45">
        <v>1500</v>
      </c>
      <c r="K26" s="47">
        <f t="shared" si="7"/>
        <v>0</v>
      </c>
      <c r="L26" s="45"/>
      <c r="M26" s="47">
        <f t="shared" si="6"/>
        <v>-1</v>
      </c>
      <c r="N26" s="45"/>
      <c r="O26" s="47">
        <f t="shared" si="5"/>
        <v>-1</v>
      </c>
      <c r="P26" s="48"/>
      <c r="Q26" s="15"/>
      <c r="R26" s="15"/>
      <c r="S26" s="15"/>
      <c r="T26" s="15"/>
    </row>
    <row r="27" spans="1:20" x14ac:dyDescent="0.25">
      <c r="A27" s="39">
        <v>56100</v>
      </c>
      <c r="B27" s="40" t="s">
        <v>41</v>
      </c>
      <c r="C27" s="41">
        <v>395</v>
      </c>
      <c r="D27" s="41">
        <v>156</v>
      </c>
      <c r="E27" s="42">
        <v>1000</v>
      </c>
      <c r="F27" s="43">
        <v>544</v>
      </c>
      <c r="G27" s="42">
        <v>1000</v>
      </c>
      <c r="H27" s="44">
        <v>674</v>
      </c>
      <c r="I27" s="43">
        <v>1000</v>
      </c>
      <c r="J27" s="45">
        <v>1000</v>
      </c>
      <c r="K27" s="47">
        <f t="shared" si="7"/>
        <v>0</v>
      </c>
      <c r="L27" s="45"/>
      <c r="M27" s="47">
        <f t="shared" si="6"/>
        <v>-1</v>
      </c>
      <c r="N27" s="45"/>
      <c r="O27" s="47">
        <f t="shared" si="5"/>
        <v>-1</v>
      </c>
      <c r="P27" s="48"/>
      <c r="Q27" s="15"/>
      <c r="R27" s="15"/>
      <c r="S27" s="15"/>
      <c r="T27" s="15"/>
    </row>
    <row r="28" spans="1:20" x14ac:dyDescent="0.25">
      <c r="A28" s="39">
        <v>56300</v>
      </c>
      <c r="B28" s="40" t="s">
        <v>42</v>
      </c>
      <c r="C28" s="41">
        <v>1359</v>
      </c>
      <c r="D28" s="41">
        <v>891</v>
      </c>
      <c r="E28" s="42">
        <v>1500</v>
      </c>
      <c r="F28" s="43">
        <v>1939</v>
      </c>
      <c r="G28" s="42">
        <v>1000</v>
      </c>
      <c r="H28" s="67">
        <v>76</v>
      </c>
      <c r="I28" s="68">
        <v>1000</v>
      </c>
      <c r="J28" s="45">
        <v>1200</v>
      </c>
      <c r="K28" s="47">
        <f t="shared" si="7"/>
        <v>0.2</v>
      </c>
      <c r="L28" s="45"/>
      <c r="M28" s="47">
        <f t="shared" si="6"/>
        <v>-1</v>
      </c>
      <c r="N28" s="45"/>
      <c r="O28" s="47">
        <f t="shared" si="5"/>
        <v>-1</v>
      </c>
      <c r="P28" s="48"/>
      <c r="Q28" s="15"/>
      <c r="R28" s="15"/>
      <c r="S28" s="15"/>
      <c r="T28" s="15"/>
    </row>
    <row r="29" spans="1:20" x14ac:dyDescent="0.25">
      <c r="A29" s="39">
        <v>57400</v>
      </c>
      <c r="B29" s="40" t="s">
        <v>43</v>
      </c>
      <c r="C29" s="41">
        <v>14861</v>
      </c>
      <c r="D29" s="41">
        <v>21458</v>
      </c>
      <c r="E29" s="42">
        <v>0</v>
      </c>
      <c r="F29" s="43">
        <v>172</v>
      </c>
      <c r="G29" s="42">
        <v>1000</v>
      </c>
      <c r="H29" s="44">
        <v>356</v>
      </c>
      <c r="I29" s="43">
        <v>1000</v>
      </c>
      <c r="J29" s="45">
        <v>1000</v>
      </c>
      <c r="K29" s="47">
        <v>1</v>
      </c>
      <c r="L29" s="45"/>
      <c r="M29" s="47">
        <v>1</v>
      </c>
      <c r="N29" s="45"/>
      <c r="O29" s="47">
        <v>1</v>
      </c>
      <c r="P29" s="48"/>
      <c r="Q29" s="15"/>
      <c r="R29" s="15"/>
      <c r="S29" s="15"/>
      <c r="T29" s="15"/>
    </row>
    <row r="30" spans="1:20" x14ac:dyDescent="0.25">
      <c r="A30" s="39">
        <v>57410</v>
      </c>
      <c r="B30" s="40" t="s">
        <v>44</v>
      </c>
      <c r="C30" s="41">
        <v>0</v>
      </c>
      <c r="D30" s="41">
        <v>0</v>
      </c>
      <c r="E30" s="42">
        <v>20500</v>
      </c>
      <c r="F30" s="43">
        <v>3625</v>
      </c>
      <c r="G30" s="42">
        <v>22000</v>
      </c>
      <c r="H30" s="44">
        <v>6588</v>
      </c>
      <c r="I30" s="43">
        <v>22000</v>
      </c>
      <c r="J30" s="45">
        <v>23000</v>
      </c>
      <c r="K30" s="47">
        <f>(J30-G30)/G30</f>
        <v>4.5454545454545456E-2</v>
      </c>
      <c r="L30" s="45"/>
      <c r="M30" s="47">
        <f t="shared" si="6"/>
        <v>-1</v>
      </c>
      <c r="N30" s="45"/>
      <c r="O30" s="47">
        <v>1</v>
      </c>
      <c r="P30" s="48"/>
      <c r="Q30" s="15"/>
      <c r="R30" s="15"/>
      <c r="S30" s="15"/>
      <c r="T30" s="15"/>
    </row>
    <row r="31" spans="1:20" x14ac:dyDescent="0.25">
      <c r="A31" s="49">
        <v>59300</v>
      </c>
      <c r="B31" s="50" t="s">
        <v>45</v>
      </c>
      <c r="C31" s="51">
        <v>9835</v>
      </c>
      <c r="D31" s="51">
        <v>0</v>
      </c>
      <c r="E31" s="52">
        <v>0</v>
      </c>
      <c r="F31" s="53">
        <v>0</v>
      </c>
      <c r="G31" s="52">
        <v>3500</v>
      </c>
      <c r="H31" s="54">
        <v>0</v>
      </c>
      <c r="I31" s="53">
        <v>3500</v>
      </c>
      <c r="J31" s="55">
        <v>5000</v>
      </c>
      <c r="K31" s="57">
        <v>1</v>
      </c>
      <c r="L31" s="55"/>
      <c r="M31" s="57">
        <v>1</v>
      </c>
      <c r="N31" s="55"/>
      <c r="O31" s="57">
        <v>1</v>
      </c>
      <c r="P31" s="73"/>
      <c r="Q31" s="15"/>
      <c r="R31" s="15"/>
      <c r="S31" s="15"/>
      <c r="T31" s="15"/>
    </row>
    <row r="32" spans="1:20" x14ac:dyDescent="0.25">
      <c r="A32" s="59"/>
      <c r="B32" s="59"/>
      <c r="C32" s="60">
        <f t="shared" ref="C32:J32" si="8">SUM(C21:C31)</f>
        <v>32782</v>
      </c>
      <c r="D32" s="60">
        <f t="shared" si="8"/>
        <v>33744</v>
      </c>
      <c r="E32" s="60">
        <f t="shared" si="8"/>
        <v>33500</v>
      </c>
      <c r="F32" s="60">
        <f t="shared" si="8"/>
        <v>16866</v>
      </c>
      <c r="G32" s="60">
        <f t="shared" si="8"/>
        <v>37800</v>
      </c>
      <c r="H32" s="60">
        <f t="shared" si="8"/>
        <v>10866</v>
      </c>
      <c r="I32" s="60">
        <f t="shared" si="8"/>
        <v>37993</v>
      </c>
      <c r="J32" s="61">
        <f t="shared" si="8"/>
        <v>40450</v>
      </c>
      <c r="K32" s="62">
        <f>(J32-G32)/G32</f>
        <v>7.0105820105820102E-2</v>
      </c>
      <c r="L32" s="61">
        <f>SUM(L21:L31)</f>
        <v>0</v>
      </c>
      <c r="M32" s="62">
        <f>(L32-G32)/G32</f>
        <v>-1</v>
      </c>
      <c r="N32" s="61">
        <f>SUM(N21:N31)</f>
        <v>0</v>
      </c>
      <c r="O32" s="62">
        <f>(N32-G32)/G32</f>
        <v>-1</v>
      </c>
      <c r="P32" s="61">
        <f>SUM(P21:P31)</f>
        <v>0</v>
      </c>
      <c r="Q32" s="15"/>
      <c r="R32" s="15"/>
      <c r="S32" s="15"/>
      <c r="T32" s="15"/>
    </row>
    <row r="33" spans="1:20" x14ac:dyDescent="0.25">
      <c r="A33" s="59"/>
      <c r="B33" s="59"/>
      <c r="C33" s="60"/>
      <c r="D33" s="60"/>
      <c r="E33" s="60"/>
      <c r="F33" s="60"/>
      <c r="G33" s="60"/>
      <c r="H33" s="60"/>
      <c r="I33" s="60"/>
      <c r="J33" s="69"/>
      <c r="K33" s="70"/>
      <c r="L33" s="69"/>
      <c r="M33" s="70"/>
      <c r="N33" s="69"/>
      <c r="O33" s="70"/>
      <c r="P33" s="69"/>
      <c r="Q33" s="15"/>
      <c r="R33" s="15"/>
      <c r="S33" s="15"/>
      <c r="T33" s="15"/>
    </row>
    <row r="34" spans="1:20" x14ac:dyDescent="0.25">
      <c r="A34" s="59"/>
      <c r="B34" s="59"/>
      <c r="C34" s="60"/>
      <c r="D34" s="60"/>
      <c r="E34" s="60"/>
      <c r="F34" s="60"/>
      <c r="G34" s="60"/>
      <c r="H34" s="60"/>
      <c r="I34" s="60"/>
      <c r="J34" s="69"/>
      <c r="K34" s="70"/>
      <c r="L34" s="69"/>
      <c r="M34" s="70"/>
      <c r="N34" s="69"/>
      <c r="O34" s="70"/>
      <c r="P34" s="69"/>
      <c r="Q34" s="15"/>
      <c r="R34" s="15"/>
      <c r="S34" s="15"/>
      <c r="T34" s="15"/>
    </row>
    <row r="35" spans="1:20" x14ac:dyDescent="0.25">
      <c r="A35" s="59"/>
      <c r="B35" s="59"/>
      <c r="C35" s="60"/>
      <c r="D35" s="60"/>
      <c r="E35" s="60"/>
      <c r="F35" s="60"/>
      <c r="G35" s="60"/>
      <c r="H35" s="60"/>
      <c r="I35" s="60"/>
      <c r="J35" s="69"/>
      <c r="K35" s="70"/>
      <c r="L35" s="69"/>
      <c r="M35" s="70"/>
      <c r="N35" s="69"/>
      <c r="O35" s="70"/>
      <c r="P35" s="69"/>
      <c r="Q35" s="15"/>
      <c r="R35" s="15"/>
      <c r="S35" s="15"/>
      <c r="T35" s="15"/>
    </row>
    <row r="36" spans="1:20" x14ac:dyDescent="0.25">
      <c r="A36" s="59"/>
      <c r="B36" s="59"/>
      <c r="C36" s="60"/>
      <c r="D36" s="60"/>
      <c r="E36" s="60"/>
      <c r="F36" s="60"/>
      <c r="G36" s="60"/>
      <c r="H36" s="60"/>
      <c r="I36" s="60"/>
      <c r="J36" s="69"/>
      <c r="K36" s="70"/>
      <c r="L36" s="69"/>
      <c r="M36" s="70"/>
      <c r="N36" s="69"/>
      <c r="O36" s="70"/>
      <c r="P36" s="69"/>
      <c r="Q36" s="15"/>
      <c r="R36" s="15"/>
      <c r="S36" s="15"/>
      <c r="T36" s="15"/>
    </row>
    <row r="37" spans="1:20" x14ac:dyDescent="0.25">
      <c r="A37" s="25"/>
      <c r="B37" s="25"/>
      <c r="C37" s="60"/>
      <c r="D37" s="60"/>
      <c r="E37" s="60"/>
      <c r="F37" s="60"/>
      <c r="G37" s="60"/>
      <c r="H37" s="60"/>
      <c r="I37" s="60"/>
      <c r="J37" s="67"/>
      <c r="K37" s="71"/>
      <c r="L37" s="67"/>
      <c r="M37" s="71"/>
      <c r="N37" s="67"/>
      <c r="O37" s="71"/>
      <c r="Q37" s="15"/>
      <c r="R37" s="15"/>
      <c r="S37" s="15"/>
      <c r="T37" s="15"/>
    </row>
    <row r="38" spans="1:20" x14ac:dyDescent="0.25">
      <c r="A38" s="16"/>
      <c r="B38" s="16"/>
      <c r="C38" s="17" t="str">
        <f>C5</f>
        <v>FY20-21</v>
      </c>
      <c r="D38" s="17" t="str">
        <f>D5</f>
        <v>FY21-22</v>
      </c>
      <c r="E38" s="319" t="str">
        <f>E5</f>
        <v>FY22-23</v>
      </c>
      <c r="F38" s="320"/>
      <c r="G38" s="321" t="str">
        <f>G5</f>
        <v>FY23-24</v>
      </c>
      <c r="H38" s="321"/>
      <c r="I38" s="321"/>
      <c r="J38" s="322" t="str">
        <f>J5</f>
        <v>FY24-25</v>
      </c>
      <c r="K38" s="322"/>
      <c r="L38" s="322"/>
      <c r="M38" s="322"/>
      <c r="N38" s="322"/>
      <c r="O38" s="322"/>
      <c r="P38" s="322"/>
      <c r="Q38" s="15"/>
      <c r="R38" s="15"/>
      <c r="S38" s="15"/>
      <c r="T38" s="15"/>
    </row>
    <row r="39" spans="1:20" ht="16.5" thickBot="1" x14ac:dyDescent="0.3">
      <c r="A39" s="18"/>
      <c r="B39" s="18"/>
      <c r="C39" s="19" t="s">
        <v>19</v>
      </c>
      <c r="D39" s="19" t="s">
        <v>19</v>
      </c>
      <c r="E39" s="20" t="s">
        <v>20</v>
      </c>
      <c r="F39" s="21" t="s">
        <v>19</v>
      </c>
      <c r="G39" s="22" t="s">
        <v>20</v>
      </c>
      <c r="H39" s="22" t="s">
        <v>21</v>
      </c>
      <c r="I39" s="22" t="s">
        <v>22</v>
      </c>
      <c r="J39" s="317" t="str">
        <f>J6</f>
        <v>Dept. Head</v>
      </c>
      <c r="K39" s="317"/>
      <c r="L39" s="317" t="str">
        <f>L6</f>
        <v>BAC</v>
      </c>
      <c r="M39" s="317"/>
      <c r="N39" s="317" t="str">
        <f>N6</f>
        <v>Commissioners</v>
      </c>
      <c r="O39" s="317"/>
      <c r="P39" s="23" t="s">
        <v>14</v>
      </c>
      <c r="Q39" s="15"/>
      <c r="R39" s="15"/>
      <c r="S39" s="15"/>
      <c r="T39" s="15"/>
    </row>
    <row r="40" spans="1:20" ht="16.5" thickTop="1" x14ac:dyDescent="0.25">
      <c r="A40" s="59" t="s">
        <v>46</v>
      </c>
      <c r="B40" s="25"/>
      <c r="C40" s="65"/>
      <c r="D40" s="65"/>
      <c r="E40" s="65"/>
      <c r="F40" s="65"/>
      <c r="G40" s="65"/>
      <c r="H40" s="65"/>
      <c r="I40" s="65"/>
      <c r="J40" s="66"/>
      <c r="K40" s="46"/>
      <c r="L40" s="46"/>
      <c r="M40" s="46"/>
      <c r="N40" s="66"/>
      <c r="O40" s="46"/>
      <c r="P40" s="72"/>
      <c r="Q40" s="15"/>
      <c r="R40" s="15"/>
      <c r="S40" s="15"/>
      <c r="T40" s="15"/>
    </row>
    <row r="41" spans="1:20" x14ac:dyDescent="0.25">
      <c r="A41" s="29">
        <v>54010</v>
      </c>
      <c r="B41" s="30" t="s">
        <v>47</v>
      </c>
      <c r="C41" s="31">
        <v>905</v>
      </c>
      <c r="D41" s="32">
        <v>1268</v>
      </c>
      <c r="E41" s="32">
        <v>5000</v>
      </c>
      <c r="F41" s="33">
        <v>5129</v>
      </c>
      <c r="G41" s="32">
        <v>7000</v>
      </c>
      <c r="H41" s="34">
        <v>2002</v>
      </c>
      <c r="I41" s="33">
        <v>7000</v>
      </c>
      <c r="J41" s="35">
        <v>7000</v>
      </c>
      <c r="K41" s="37">
        <f t="shared" ref="K41:K50" si="9">(J41-G41)/G41</f>
        <v>0</v>
      </c>
      <c r="L41" s="35"/>
      <c r="M41" s="37">
        <f>(L41-G41)/G41</f>
        <v>-1</v>
      </c>
      <c r="N41" s="35"/>
      <c r="O41" s="37">
        <f t="shared" ref="O41:O52" si="10">(N41-G41)/G41</f>
        <v>-1</v>
      </c>
      <c r="P41" s="38"/>
      <c r="Q41" s="15"/>
      <c r="R41" s="15"/>
      <c r="S41" s="15"/>
      <c r="T41" s="15"/>
    </row>
    <row r="42" spans="1:20" x14ac:dyDescent="0.25">
      <c r="A42" s="39">
        <v>54020</v>
      </c>
      <c r="B42" s="40" t="s">
        <v>48</v>
      </c>
      <c r="C42" s="41">
        <v>10521</v>
      </c>
      <c r="D42" s="42">
        <v>10570</v>
      </c>
      <c r="E42" s="42">
        <v>12000</v>
      </c>
      <c r="F42" s="43">
        <v>12856</v>
      </c>
      <c r="G42" s="42">
        <v>12000</v>
      </c>
      <c r="H42" s="44">
        <v>523</v>
      </c>
      <c r="I42" s="43">
        <v>12000</v>
      </c>
      <c r="J42" s="45">
        <v>13000</v>
      </c>
      <c r="K42" s="47">
        <f t="shared" si="9"/>
        <v>8.3333333333333329E-2</v>
      </c>
      <c r="L42" s="45"/>
      <c r="M42" s="47">
        <f t="shared" ref="M42:M50" si="11">(L42-G42)/G42</f>
        <v>-1</v>
      </c>
      <c r="N42" s="45"/>
      <c r="O42" s="47">
        <f t="shared" si="10"/>
        <v>-1</v>
      </c>
      <c r="P42" s="48"/>
      <c r="Q42" s="15"/>
      <c r="R42" s="15"/>
      <c r="S42" s="15"/>
      <c r="T42" s="15"/>
    </row>
    <row r="43" spans="1:20" x14ac:dyDescent="0.25">
      <c r="A43" s="39">
        <v>54500</v>
      </c>
      <c r="B43" s="40" t="s">
        <v>49</v>
      </c>
      <c r="C43" s="41">
        <v>3456</v>
      </c>
      <c r="D43" s="42">
        <v>20050</v>
      </c>
      <c r="E43" s="42">
        <v>18000</v>
      </c>
      <c r="F43" s="43">
        <v>13916</v>
      </c>
      <c r="G43" s="42">
        <v>24000</v>
      </c>
      <c r="H43" s="44">
        <v>14132</v>
      </c>
      <c r="I43" s="43">
        <v>30000</v>
      </c>
      <c r="J43" s="45">
        <v>50000</v>
      </c>
      <c r="K43" s="47">
        <f t="shared" si="9"/>
        <v>1.0833333333333333</v>
      </c>
      <c r="L43" s="45"/>
      <c r="M43" s="47">
        <f t="shared" si="11"/>
        <v>-1</v>
      </c>
      <c r="N43" s="45"/>
      <c r="O43" s="47">
        <f t="shared" si="10"/>
        <v>-1</v>
      </c>
      <c r="P43" s="48"/>
      <c r="Q43" s="15"/>
      <c r="R43" s="15"/>
      <c r="S43" s="15"/>
      <c r="T43" s="15"/>
    </row>
    <row r="44" spans="1:20" x14ac:dyDescent="0.25">
      <c r="A44" s="39">
        <v>54510</v>
      </c>
      <c r="B44" s="40" t="s">
        <v>50</v>
      </c>
      <c r="C44" s="41">
        <v>65206</v>
      </c>
      <c r="D44" s="42">
        <v>55267</v>
      </c>
      <c r="E44" s="42">
        <v>15000</v>
      </c>
      <c r="F44" s="43">
        <v>13603</v>
      </c>
      <c r="G44" s="42">
        <v>10000</v>
      </c>
      <c r="H44" s="44">
        <v>200</v>
      </c>
      <c r="I44" s="43">
        <v>10000</v>
      </c>
      <c r="J44" s="45">
        <v>10000</v>
      </c>
      <c r="K44" s="47">
        <f t="shared" si="9"/>
        <v>0</v>
      </c>
      <c r="L44" s="45"/>
      <c r="M44" s="47">
        <f t="shared" si="11"/>
        <v>-1</v>
      </c>
      <c r="N44" s="45"/>
      <c r="O44" s="47">
        <f t="shared" si="10"/>
        <v>-1</v>
      </c>
      <c r="P44" s="48"/>
      <c r="Q44" s="15"/>
      <c r="R44" s="15"/>
      <c r="S44" s="15"/>
      <c r="T44" s="15"/>
    </row>
    <row r="45" spans="1:20" x14ac:dyDescent="0.25">
      <c r="A45" s="39">
        <v>54520</v>
      </c>
      <c r="B45" s="40" t="s">
        <v>51</v>
      </c>
      <c r="C45" s="41">
        <v>16250</v>
      </c>
      <c r="D45" s="42">
        <v>17750</v>
      </c>
      <c r="E45" s="42">
        <v>21500</v>
      </c>
      <c r="F45" s="43">
        <v>15000</v>
      </c>
      <c r="G45" s="42">
        <v>25000</v>
      </c>
      <c r="H45" s="44">
        <v>2225</v>
      </c>
      <c r="I45" s="43">
        <v>25000</v>
      </c>
      <c r="J45" s="45">
        <v>27500</v>
      </c>
      <c r="K45" s="47">
        <f t="shared" si="9"/>
        <v>0.1</v>
      </c>
      <c r="L45" s="45"/>
      <c r="M45" s="47">
        <f t="shared" si="11"/>
        <v>-1</v>
      </c>
      <c r="N45" s="45"/>
      <c r="O45" s="47">
        <f t="shared" si="10"/>
        <v>-1</v>
      </c>
      <c r="P45" s="48"/>
      <c r="Q45" s="15"/>
      <c r="R45" s="15"/>
      <c r="S45" s="15"/>
      <c r="T45" s="15"/>
    </row>
    <row r="46" spans="1:20" x14ac:dyDescent="0.25">
      <c r="A46" s="39">
        <v>55120</v>
      </c>
      <c r="B46" s="40" t="s">
        <v>52</v>
      </c>
      <c r="C46" s="41">
        <v>1062</v>
      </c>
      <c r="D46" s="42">
        <v>371</v>
      </c>
      <c r="E46" s="42">
        <v>1200</v>
      </c>
      <c r="F46" s="43">
        <v>468</v>
      </c>
      <c r="G46" s="42">
        <v>600</v>
      </c>
      <c r="H46" s="44">
        <v>171</v>
      </c>
      <c r="I46" s="43">
        <v>600</v>
      </c>
      <c r="J46" s="45">
        <v>600</v>
      </c>
      <c r="K46" s="47">
        <f t="shared" si="9"/>
        <v>0</v>
      </c>
      <c r="L46" s="45"/>
      <c r="M46" s="47">
        <f t="shared" si="11"/>
        <v>-1</v>
      </c>
      <c r="N46" s="45"/>
      <c r="O46" s="47">
        <f t="shared" si="10"/>
        <v>-1</v>
      </c>
      <c r="P46" s="48"/>
      <c r="Q46" s="15"/>
      <c r="R46" s="15"/>
      <c r="S46" s="15"/>
      <c r="T46" s="15"/>
    </row>
    <row r="47" spans="1:20" x14ac:dyDescent="0.25">
      <c r="A47" s="39">
        <v>55400</v>
      </c>
      <c r="B47" s="40" t="s">
        <v>53</v>
      </c>
      <c r="C47" s="41">
        <v>8749</v>
      </c>
      <c r="D47" s="42">
        <v>7743</v>
      </c>
      <c r="E47" s="42">
        <v>1000</v>
      </c>
      <c r="F47" s="43">
        <v>0</v>
      </c>
      <c r="G47" s="42">
        <v>1000</v>
      </c>
      <c r="H47" s="44">
        <v>0</v>
      </c>
      <c r="I47" s="43">
        <v>1000</v>
      </c>
      <c r="J47" s="45">
        <v>1000</v>
      </c>
      <c r="K47" s="47">
        <f t="shared" si="9"/>
        <v>0</v>
      </c>
      <c r="L47" s="45"/>
      <c r="M47" s="47">
        <f t="shared" si="11"/>
        <v>-1</v>
      </c>
      <c r="N47" s="45"/>
      <c r="O47" s="47">
        <f t="shared" si="10"/>
        <v>-1</v>
      </c>
      <c r="P47" s="48"/>
      <c r="Q47" s="15"/>
      <c r="R47" s="15"/>
      <c r="S47" s="15"/>
      <c r="T47" s="15"/>
    </row>
    <row r="48" spans="1:20" x14ac:dyDescent="0.25">
      <c r="A48" s="39">
        <v>55405</v>
      </c>
      <c r="B48" s="40" t="s">
        <v>54</v>
      </c>
      <c r="C48" s="41">
        <v>0</v>
      </c>
      <c r="D48" s="42">
        <v>0</v>
      </c>
      <c r="E48" s="42">
        <v>4675</v>
      </c>
      <c r="F48" s="43">
        <v>7314</v>
      </c>
      <c r="G48" s="42">
        <v>4675</v>
      </c>
      <c r="H48" s="44">
        <v>3061</v>
      </c>
      <c r="I48" s="43">
        <v>7500</v>
      </c>
      <c r="J48" s="45">
        <v>0</v>
      </c>
      <c r="K48" s="47">
        <f t="shared" si="9"/>
        <v>-1</v>
      </c>
      <c r="L48" s="45"/>
      <c r="M48" s="47">
        <f t="shared" si="11"/>
        <v>-1</v>
      </c>
      <c r="N48" s="45"/>
      <c r="O48" s="47">
        <f t="shared" si="10"/>
        <v>-1</v>
      </c>
      <c r="P48" s="48"/>
      <c r="Q48" s="15"/>
      <c r="R48" s="15"/>
      <c r="S48" s="15"/>
      <c r="T48" s="15"/>
    </row>
    <row r="49" spans="1:20" x14ac:dyDescent="0.25">
      <c r="A49" s="39">
        <v>56200</v>
      </c>
      <c r="B49" s="40" t="s">
        <v>55</v>
      </c>
      <c r="C49" s="41">
        <v>2321</v>
      </c>
      <c r="D49" s="42">
        <v>3757</v>
      </c>
      <c r="E49" s="42">
        <v>2500</v>
      </c>
      <c r="F49" s="43">
        <v>1157</v>
      </c>
      <c r="G49" s="42">
        <v>1000</v>
      </c>
      <c r="H49" s="44">
        <v>169</v>
      </c>
      <c r="I49" s="43">
        <v>1000</v>
      </c>
      <c r="J49" s="45">
        <v>1000</v>
      </c>
      <c r="K49" s="47">
        <f t="shared" si="9"/>
        <v>0</v>
      </c>
      <c r="L49" s="45"/>
      <c r="M49" s="47">
        <f t="shared" si="11"/>
        <v>-1</v>
      </c>
      <c r="N49" s="45"/>
      <c r="O49" s="47">
        <f t="shared" si="10"/>
        <v>-1</v>
      </c>
      <c r="P49" s="48"/>
      <c r="Q49" s="15"/>
      <c r="R49" s="15"/>
      <c r="S49" s="15"/>
      <c r="T49" s="15"/>
    </row>
    <row r="50" spans="1:20" s="63" customFormat="1" x14ac:dyDescent="0.25">
      <c r="A50" s="39">
        <v>56210</v>
      </c>
      <c r="B50" s="40" t="s">
        <v>56</v>
      </c>
      <c r="C50" s="41">
        <v>0</v>
      </c>
      <c r="D50" s="42">
        <v>1081</v>
      </c>
      <c r="E50" s="42">
        <v>200</v>
      </c>
      <c r="F50" s="43">
        <v>73</v>
      </c>
      <c r="G50" s="42">
        <v>500</v>
      </c>
      <c r="H50" s="44">
        <v>45</v>
      </c>
      <c r="I50" s="43">
        <v>500</v>
      </c>
      <c r="J50" s="45">
        <v>500</v>
      </c>
      <c r="K50" s="47">
        <f t="shared" si="9"/>
        <v>0</v>
      </c>
      <c r="L50" s="45"/>
      <c r="M50" s="47">
        <f t="shared" si="11"/>
        <v>-1</v>
      </c>
      <c r="N50" s="45"/>
      <c r="O50" s="47">
        <f t="shared" si="10"/>
        <v>-1</v>
      </c>
      <c r="P50" s="48"/>
    </row>
    <row r="51" spans="1:20" x14ac:dyDescent="0.25">
      <c r="A51" s="49">
        <v>59104</v>
      </c>
      <c r="B51" s="50" t="s">
        <v>57</v>
      </c>
      <c r="C51" s="51">
        <v>44116</v>
      </c>
      <c r="D51" s="52">
        <v>40440</v>
      </c>
      <c r="E51" s="52">
        <v>44116</v>
      </c>
      <c r="F51" s="53">
        <v>44116</v>
      </c>
      <c r="G51" s="52">
        <v>0</v>
      </c>
      <c r="H51" s="54">
        <v>0</v>
      </c>
      <c r="I51" s="53">
        <v>0</v>
      </c>
      <c r="J51" s="55">
        <v>0</v>
      </c>
      <c r="K51" s="57">
        <v>0</v>
      </c>
      <c r="L51" s="55"/>
      <c r="M51" s="57">
        <v>0</v>
      </c>
      <c r="N51" s="55"/>
      <c r="O51" s="57" t="e">
        <f t="shared" si="10"/>
        <v>#DIV/0!</v>
      </c>
      <c r="P51" s="73"/>
      <c r="Q51" s="15"/>
      <c r="R51" s="15"/>
      <c r="S51" s="15"/>
      <c r="T51" s="15"/>
    </row>
    <row r="52" spans="1:20" x14ac:dyDescent="0.25">
      <c r="A52" s="59"/>
      <c r="B52" s="59"/>
      <c r="C52" s="74">
        <f t="shared" ref="C52:J52" si="12">SUM(C41:C51)</f>
        <v>152586</v>
      </c>
      <c r="D52" s="74">
        <f t="shared" si="12"/>
        <v>158297</v>
      </c>
      <c r="E52" s="74">
        <f t="shared" si="12"/>
        <v>125191</v>
      </c>
      <c r="F52" s="74">
        <f t="shared" si="12"/>
        <v>113632</v>
      </c>
      <c r="G52" s="74">
        <f t="shared" si="12"/>
        <v>85775</v>
      </c>
      <c r="H52" s="74">
        <f t="shared" si="12"/>
        <v>22528</v>
      </c>
      <c r="I52" s="74">
        <f t="shared" si="12"/>
        <v>94600</v>
      </c>
      <c r="J52" s="75">
        <f t="shared" si="12"/>
        <v>110600</v>
      </c>
      <c r="K52" s="62">
        <f>(J52-G52)/G52</f>
        <v>0.28941999417079567</v>
      </c>
      <c r="L52" s="75">
        <f>SUM(L41:L51)</f>
        <v>0</v>
      </c>
      <c r="M52" s="62">
        <f>(L52-G52)/G52</f>
        <v>-1</v>
      </c>
      <c r="N52" s="75">
        <f>SUM(N41:N51)</f>
        <v>0</v>
      </c>
      <c r="O52" s="62">
        <f t="shared" si="10"/>
        <v>-1</v>
      </c>
      <c r="P52" s="75">
        <f>SUM(P41:P51)</f>
        <v>0</v>
      </c>
      <c r="Q52" s="15"/>
      <c r="R52" s="15"/>
      <c r="S52" s="15"/>
      <c r="T52" s="15"/>
    </row>
    <row r="53" spans="1:20" x14ac:dyDescent="0.25">
      <c r="A53" s="25"/>
      <c r="B53" s="25"/>
      <c r="C53" s="65"/>
      <c r="D53" s="65"/>
      <c r="E53" s="65"/>
      <c r="F53" s="65"/>
      <c r="G53" s="65"/>
      <c r="H53" s="65"/>
      <c r="I53" s="65"/>
      <c r="J53" s="66"/>
      <c r="K53" s="46"/>
      <c r="L53" s="66"/>
      <c r="M53" s="46"/>
      <c r="N53" s="66"/>
      <c r="O53" s="46"/>
      <c r="P53" s="27"/>
      <c r="Q53" s="15"/>
      <c r="R53" s="15"/>
      <c r="S53" s="15"/>
      <c r="T53" s="15"/>
    </row>
    <row r="54" spans="1:20" x14ac:dyDescent="0.25">
      <c r="A54" s="59" t="s">
        <v>15</v>
      </c>
      <c r="B54" s="25"/>
      <c r="C54" s="65"/>
      <c r="D54" s="65"/>
      <c r="E54" s="65"/>
      <c r="F54" s="65"/>
      <c r="G54" s="65"/>
      <c r="H54" s="65"/>
      <c r="I54" s="65"/>
      <c r="J54" s="66"/>
      <c r="K54" s="62"/>
      <c r="L54" s="66"/>
      <c r="M54" s="62"/>
      <c r="N54" s="66"/>
      <c r="O54" s="62"/>
      <c r="P54" s="27"/>
      <c r="Q54" s="15"/>
      <c r="R54" s="15"/>
      <c r="S54" s="15"/>
      <c r="T54" s="15"/>
    </row>
    <row r="55" spans="1:20" x14ac:dyDescent="0.25">
      <c r="A55" s="29">
        <v>59420</v>
      </c>
      <c r="B55" s="76" t="s">
        <v>58</v>
      </c>
      <c r="C55" s="31">
        <v>0</v>
      </c>
      <c r="D55" s="31">
        <v>0</v>
      </c>
      <c r="E55" s="34">
        <v>0</v>
      </c>
      <c r="F55" s="33">
        <v>0</v>
      </c>
      <c r="G55" s="34">
        <v>0</v>
      </c>
      <c r="H55" s="34">
        <v>0</v>
      </c>
      <c r="I55" s="34">
        <v>0</v>
      </c>
      <c r="J55" s="35">
        <v>0</v>
      </c>
      <c r="K55" s="37">
        <v>0</v>
      </c>
      <c r="L55" s="35"/>
      <c r="M55" s="37">
        <v>0</v>
      </c>
      <c r="N55" s="35"/>
      <c r="O55" s="37">
        <v>0</v>
      </c>
      <c r="P55" s="38"/>
      <c r="Q55" s="15"/>
      <c r="R55" s="15"/>
      <c r="S55" s="15"/>
      <c r="T55" s="15"/>
    </row>
    <row r="56" spans="1:20" s="63" customFormat="1" x14ac:dyDescent="0.25">
      <c r="A56" s="39">
        <v>59440</v>
      </c>
      <c r="B56" s="25" t="s">
        <v>59</v>
      </c>
      <c r="C56" s="41">
        <v>8000</v>
      </c>
      <c r="D56" s="41">
        <v>8000</v>
      </c>
      <c r="E56" s="44">
        <v>0</v>
      </c>
      <c r="F56" s="43">
        <v>0</v>
      </c>
      <c r="G56" s="44">
        <v>0</v>
      </c>
      <c r="H56" s="44">
        <v>0</v>
      </c>
      <c r="I56" s="44">
        <v>0</v>
      </c>
      <c r="J56" s="45">
        <v>0</v>
      </c>
      <c r="K56" s="47">
        <v>0</v>
      </c>
      <c r="L56" s="45"/>
      <c r="M56" s="47">
        <v>0</v>
      </c>
      <c r="N56" s="45"/>
      <c r="O56" s="47">
        <v>0</v>
      </c>
      <c r="P56" s="48"/>
    </row>
    <row r="57" spans="1:20" x14ac:dyDescent="0.25">
      <c r="A57" s="49">
        <v>59450</v>
      </c>
      <c r="B57" s="77" t="s">
        <v>60</v>
      </c>
      <c r="C57" s="51">
        <v>10000</v>
      </c>
      <c r="D57" s="51">
        <v>10000</v>
      </c>
      <c r="E57" s="54">
        <v>0</v>
      </c>
      <c r="F57" s="53">
        <v>0</v>
      </c>
      <c r="G57" s="54">
        <v>0</v>
      </c>
      <c r="H57" s="54">
        <v>0</v>
      </c>
      <c r="I57" s="54">
        <v>0</v>
      </c>
      <c r="J57" s="55">
        <v>0</v>
      </c>
      <c r="K57" s="57">
        <v>0</v>
      </c>
      <c r="L57" s="55"/>
      <c r="M57" s="57">
        <v>0</v>
      </c>
      <c r="N57" s="55"/>
      <c r="O57" s="57">
        <v>0</v>
      </c>
      <c r="P57" s="73"/>
      <c r="Q57" s="15"/>
      <c r="R57" s="15"/>
      <c r="S57" s="15"/>
      <c r="T57" s="15"/>
    </row>
    <row r="58" spans="1:20" s="63" customFormat="1" x14ac:dyDescent="0.25">
      <c r="A58" s="59"/>
      <c r="B58" s="59"/>
      <c r="C58" s="74">
        <f>SUM(C55:C57)</f>
        <v>18000</v>
      </c>
      <c r="D58" s="74">
        <f>SUM(D55:D57)</f>
        <v>18000</v>
      </c>
      <c r="E58" s="74">
        <f>SUM(E55:E57)</f>
        <v>0</v>
      </c>
      <c r="F58" s="74">
        <f t="shared" ref="F58:L58" si="13">SUM(F55:F57)</f>
        <v>0</v>
      </c>
      <c r="G58" s="74">
        <v>0</v>
      </c>
      <c r="H58" s="74">
        <f t="shared" si="13"/>
        <v>0</v>
      </c>
      <c r="I58" s="74">
        <f t="shared" si="13"/>
        <v>0</v>
      </c>
      <c r="J58" s="75">
        <f t="shared" si="13"/>
        <v>0</v>
      </c>
      <c r="K58" s="78">
        <v>0</v>
      </c>
      <c r="L58" s="75">
        <f t="shared" si="13"/>
        <v>0</v>
      </c>
      <c r="M58" s="78">
        <v>0</v>
      </c>
      <c r="N58" s="75">
        <f>SUM(N55:N57)</f>
        <v>0</v>
      </c>
      <c r="O58" s="78">
        <v>0</v>
      </c>
      <c r="P58" s="75">
        <f>SUM(P55:P57)</f>
        <v>0</v>
      </c>
    </row>
    <row r="59" spans="1:20" x14ac:dyDescent="0.25">
      <c r="A59" s="25"/>
      <c r="B59" s="25"/>
      <c r="C59" s="65"/>
      <c r="D59" s="65"/>
      <c r="E59" s="65"/>
      <c r="F59" s="65"/>
      <c r="G59" s="65"/>
      <c r="H59" s="65"/>
      <c r="I59" s="65"/>
      <c r="J59" s="66"/>
      <c r="K59" s="46"/>
      <c r="L59" s="66"/>
      <c r="M59" s="46"/>
      <c r="N59" s="66"/>
      <c r="O59" s="46"/>
      <c r="P59" s="27"/>
      <c r="Q59" s="15"/>
      <c r="R59" s="15"/>
      <c r="S59" s="15"/>
      <c r="T59" s="15"/>
    </row>
    <row r="60" spans="1:20" x14ac:dyDescent="0.25">
      <c r="A60" s="59" t="s">
        <v>61</v>
      </c>
      <c r="B60" s="59"/>
      <c r="C60" s="74">
        <f t="shared" ref="C60:J60" si="14">C18+C32+C52+C58</f>
        <v>509409</v>
      </c>
      <c r="D60" s="74">
        <f t="shared" si="14"/>
        <v>536472</v>
      </c>
      <c r="E60" s="74">
        <f t="shared" si="14"/>
        <v>523794</v>
      </c>
      <c r="F60" s="74">
        <f t="shared" si="14"/>
        <v>494743</v>
      </c>
      <c r="G60" s="74">
        <f t="shared" si="14"/>
        <v>545171</v>
      </c>
      <c r="H60" s="74">
        <f t="shared" si="14"/>
        <v>244497</v>
      </c>
      <c r="I60" s="74">
        <f t="shared" si="14"/>
        <v>554189</v>
      </c>
      <c r="J60" s="75">
        <f t="shared" si="14"/>
        <v>606080</v>
      </c>
      <c r="K60" s="62">
        <f>(J60-G60)/G60</f>
        <v>0.11172457815988011</v>
      </c>
      <c r="L60" s="75">
        <f>L18+L32+L52+L58</f>
        <v>0</v>
      </c>
      <c r="M60" s="62">
        <f>(L60-G60)/G60</f>
        <v>-1</v>
      </c>
      <c r="N60" s="75">
        <f>N18+N32+N52+N58</f>
        <v>0</v>
      </c>
      <c r="O60" s="62">
        <f>(N60-G60)/G60</f>
        <v>-1</v>
      </c>
      <c r="P60" s="75">
        <f>P18+P32+P52+P58</f>
        <v>0</v>
      </c>
      <c r="Q60" s="15"/>
      <c r="R60" s="15"/>
      <c r="S60" s="15"/>
      <c r="T60" s="15"/>
    </row>
    <row r="61" spans="1:20" x14ac:dyDescent="0.25">
      <c r="A61" s="25"/>
      <c r="B61" s="25"/>
      <c r="C61" s="65"/>
      <c r="D61" s="65"/>
      <c r="E61" s="65"/>
      <c r="F61" s="65"/>
      <c r="G61" s="65"/>
      <c r="H61" s="65"/>
      <c r="I61" s="65"/>
      <c r="J61" s="66"/>
      <c r="K61" s="46"/>
      <c r="L61" s="66"/>
      <c r="M61" s="46"/>
      <c r="N61" s="66"/>
      <c r="O61" s="46"/>
      <c r="P61" s="27"/>
      <c r="Q61" s="15"/>
      <c r="R61" s="15"/>
      <c r="S61" s="15"/>
      <c r="T61" s="15"/>
    </row>
    <row r="62" spans="1:20" x14ac:dyDescent="0.25">
      <c r="A62" s="59" t="s">
        <v>62</v>
      </c>
      <c r="B62" s="25"/>
      <c r="C62" s="65"/>
      <c r="D62" s="65"/>
      <c r="E62" s="65"/>
      <c r="F62" s="65"/>
      <c r="G62" s="65"/>
      <c r="H62" s="65"/>
      <c r="I62" s="65"/>
      <c r="J62" s="66"/>
      <c r="K62" s="46"/>
      <c r="L62" s="66"/>
      <c r="M62" s="46"/>
      <c r="N62" s="66"/>
      <c r="O62" s="46"/>
      <c r="P62" s="27"/>
      <c r="Q62" s="15"/>
      <c r="R62" s="15"/>
      <c r="S62" s="15"/>
      <c r="T62" s="15"/>
    </row>
    <row r="63" spans="1:20" x14ac:dyDescent="0.25">
      <c r="A63" s="29">
        <v>44371</v>
      </c>
      <c r="B63" s="76" t="s">
        <v>63</v>
      </c>
      <c r="C63" s="31">
        <v>6696</v>
      </c>
      <c r="D63" s="31">
        <v>8303</v>
      </c>
      <c r="E63" s="34">
        <v>4500</v>
      </c>
      <c r="F63" s="33">
        <v>22167</v>
      </c>
      <c r="G63" s="34">
        <v>0</v>
      </c>
      <c r="H63" s="34">
        <v>0</v>
      </c>
      <c r="I63" s="34">
        <v>0</v>
      </c>
      <c r="J63" s="35">
        <v>0</v>
      </c>
      <c r="K63" s="37">
        <v>0</v>
      </c>
      <c r="L63" s="35"/>
      <c r="M63" s="37">
        <v>-1</v>
      </c>
      <c r="N63" s="35"/>
      <c r="O63" s="37" t="e">
        <f>(N63-G63)/G63</f>
        <v>#DIV/0!</v>
      </c>
      <c r="P63" s="38"/>
      <c r="Q63" s="15"/>
      <c r="R63" s="15"/>
      <c r="S63" s="15"/>
      <c r="T63" s="15"/>
    </row>
    <row r="64" spans="1:20" s="63" customFormat="1" x14ac:dyDescent="0.25">
      <c r="A64" s="39">
        <v>44411</v>
      </c>
      <c r="B64" s="25" t="s">
        <v>42</v>
      </c>
      <c r="C64" s="41">
        <v>507</v>
      </c>
      <c r="D64" s="41">
        <v>4341</v>
      </c>
      <c r="E64" s="44">
        <v>500</v>
      </c>
      <c r="F64" s="43">
        <v>9436</v>
      </c>
      <c r="G64" s="44">
        <v>500</v>
      </c>
      <c r="H64" s="44">
        <v>0</v>
      </c>
      <c r="I64" s="44">
        <v>500</v>
      </c>
      <c r="J64" s="45">
        <v>500</v>
      </c>
      <c r="K64" s="47">
        <f>(J64-G64)/G64</f>
        <v>0</v>
      </c>
      <c r="L64" s="45"/>
      <c r="M64" s="47">
        <f>(L64-G64)/G64</f>
        <v>-1</v>
      </c>
      <c r="N64" s="45"/>
      <c r="O64" s="47">
        <f>(N64-G64)/G64</f>
        <v>-1</v>
      </c>
      <c r="P64" s="48"/>
    </row>
    <row r="65" spans="1:20" x14ac:dyDescent="0.25">
      <c r="A65" s="49">
        <v>44500</v>
      </c>
      <c r="B65" s="77" t="s">
        <v>64</v>
      </c>
      <c r="C65" s="51">
        <v>25517</v>
      </c>
      <c r="D65" s="51">
        <v>14696</v>
      </c>
      <c r="E65" s="54">
        <v>15000</v>
      </c>
      <c r="F65" s="53">
        <v>60031</v>
      </c>
      <c r="G65" s="54">
        <v>30000</v>
      </c>
      <c r="H65" s="54">
        <v>36132</v>
      </c>
      <c r="I65" s="54">
        <v>45000</v>
      </c>
      <c r="J65" s="55">
        <v>45000</v>
      </c>
      <c r="K65" s="57">
        <f>(J65-G65)/G65</f>
        <v>0.5</v>
      </c>
      <c r="L65" s="55"/>
      <c r="M65" s="56">
        <f>(L65-G65)/G65</f>
        <v>-1</v>
      </c>
      <c r="N65" s="55"/>
      <c r="O65" s="57">
        <f>(N65-G65)/G65</f>
        <v>-1</v>
      </c>
      <c r="P65" s="73"/>
      <c r="Q65" s="15"/>
      <c r="R65" s="15"/>
      <c r="S65" s="15"/>
      <c r="T65" s="15"/>
    </row>
    <row r="66" spans="1:20" x14ac:dyDescent="0.25">
      <c r="A66" s="59" t="s">
        <v>65</v>
      </c>
      <c r="B66" s="59"/>
      <c r="C66" s="74">
        <f>SUM(C63:C65)</f>
        <v>32720</v>
      </c>
      <c r="D66" s="74">
        <f>SUM(D63:D65)</f>
        <v>27340</v>
      </c>
      <c r="E66" s="74">
        <f>SUM(E63:E65)</f>
        <v>20000</v>
      </c>
      <c r="F66" s="74">
        <f t="shared" ref="F66:L66" si="15">SUM(F63:F65)</f>
        <v>91634</v>
      </c>
      <c r="G66" s="74">
        <f>SUM(G63:G65)</f>
        <v>30500</v>
      </c>
      <c r="H66" s="74">
        <f t="shared" si="15"/>
        <v>36132</v>
      </c>
      <c r="I66" s="74">
        <f t="shared" si="15"/>
        <v>45500</v>
      </c>
      <c r="J66" s="75">
        <f t="shared" si="15"/>
        <v>45500</v>
      </c>
      <c r="K66" s="62">
        <f>(J66-G66)/G66</f>
        <v>0.49180327868852458</v>
      </c>
      <c r="L66" s="75">
        <f t="shared" si="15"/>
        <v>0</v>
      </c>
      <c r="M66" s="62">
        <f>(L66-G66)/G66</f>
        <v>-1</v>
      </c>
      <c r="N66" s="75">
        <f>SUM(N63:N65)</f>
        <v>0</v>
      </c>
      <c r="O66" s="62">
        <f>(N66-G66)/G66</f>
        <v>-1</v>
      </c>
      <c r="P66" s="75">
        <f>SUM(P63:P65)</f>
        <v>0</v>
      </c>
      <c r="Q66" s="15"/>
      <c r="R66" s="15"/>
      <c r="S66" s="15"/>
      <c r="T66" s="15"/>
    </row>
    <row r="67" spans="1:20" s="63" customFormat="1" x14ac:dyDescent="0.25">
      <c r="A67" s="25"/>
      <c r="B67" s="25"/>
      <c r="C67" s="65"/>
      <c r="D67" s="65"/>
      <c r="E67" s="65"/>
      <c r="F67" s="65"/>
      <c r="G67" s="65"/>
      <c r="H67" s="65"/>
      <c r="I67" s="65"/>
      <c r="J67" s="66"/>
      <c r="K67" s="46"/>
      <c r="L67" s="66"/>
      <c r="M67" s="46"/>
      <c r="N67" s="66"/>
      <c r="O67" s="46"/>
      <c r="P67" s="27"/>
    </row>
    <row r="68" spans="1:20" x14ac:dyDescent="0.25">
      <c r="A68" s="25"/>
      <c r="B68" s="25"/>
      <c r="C68" s="65"/>
      <c r="D68" s="65"/>
      <c r="E68" s="65"/>
      <c r="F68" s="65"/>
      <c r="G68" s="65"/>
      <c r="H68" s="65"/>
      <c r="I68" s="65"/>
      <c r="J68" s="66"/>
      <c r="K68" s="46"/>
      <c r="L68" s="66"/>
      <c r="M68" s="46"/>
      <c r="N68" s="66"/>
      <c r="O68" s="46"/>
      <c r="P68" s="27"/>
      <c r="Q68" s="15"/>
      <c r="R68" s="15"/>
      <c r="S68" s="15"/>
      <c r="T68" s="15"/>
    </row>
    <row r="69" spans="1:20" ht="16.5" thickBot="1" x14ac:dyDescent="0.3">
      <c r="A69" s="79" t="s">
        <v>66</v>
      </c>
      <c r="B69" s="79"/>
      <c r="C69" s="80">
        <f t="shared" ref="C69:J69" si="16">C60-C66</f>
        <v>476689</v>
      </c>
      <c r="D69" s="80">
        <f t="shared" si="16"/>
        <v>509132</v>
      </c>
      <c r="E69" s="80">
        <f t="shared" si="16"/>
        <v>503794</v>
      </c>
      <c r="F69" s="80">
        <f t="shared" si="16"/>
        <v>403109</v>
      </c>
      <c r="G69" s="80">
        <f t="shared" si="16"/>
        <v>514671</v>
      </c>
      <c r="H69" s="80">
        <f t="shared" si="16"/>
        <v>208365</v>
      </c>
      <c r="I69" s="80">
        <f t="shared" si="16"/>
        <v>508689</v>
      </c>
      <c r="J69" s="81">
        <f t="shared" si="16"/>
        <v>560580</v>
      </c>
      <c r="K69" s="82">
        <f>(J69-G69)/G69</f>
        <v>8.9200673828523466E-2</v>
      </c>
      <c r="L69" s="81">
        <f>L60-L66</f>
        <v>0</v>
      </c>
      <c r="M69" s="82">
        <f>(L69-I69)/I69</f>
        <v>-1</v>
      </c>
      <c r="N69" s="81">
        <f>N60-N66</f>
        <v>0</v>
      </c>
      <c r="O69" s="82">
        <f>(N69-G69)/G69</f>
        <v>-1</v>
      </c>
      <c r="P69" s="81">
        <f>P60-P66</f>
        <v>0</v>
      </c>
      <c r="Q69" s="15"/>
      <c r="R69" s="15"/>
      <c r="S69" s="15"/>
      <c r="T69" s="15"/>
    </row>
    <row r="70" spans="1:20" x14ac:dyDescent="0.25">
      <c r="A70" s="25"/>
      <c r="B70" s="25"/>
      <c r="C70" s="65"/>
      <c r="D70" s="65"/>
      <c r="E70" s="65"/>
      <c r="F70" s="65"/>
      <c r="G70" s="65"/>
      <c r="H70" s="65"/>
      <c r="I70" s="65"/>
      <c r="J70" s="65"/>
      <c r="K70" s="83"/>
      <c r="L70" s="83"/>
      <c r="M70" s="83"/>
      <c r="N70" s="65"/>
      <c r="O70" s="83"/>
      <c r="P70" s="83"/>
      <c r="Q70" s="15"/>
      <c r="R70" s="15"/>
      <c r="S70" s="15"/>
      <c r="T70" s="15"/>
    </row>
    <row r="71" spans="1:20" x14ac:dyDescent="0.25">
      <c r="A71" s="25"/>
      <c r="B71" s="25"/>
      <c r="C71" s="65"/>
      <c r="D71" s="65"/>
      <c r="E71" s="65"/>
      <c r="F71" s="65"/>
      <c r="G71" s="65"/>
      <c r="H71" s="65"/>
      <c r="I71" s="65"/>
      <c r="J71" s="65"/>
      <c r="K71" s="83"/>
      <c r="L71" s="83"/>
      <c r="M71" s="83"/>
      <c r="N71" s="65"/>
      <c r="O71" s="83"/>
      <c r="P71" s="83"/>
      <c r="Q71" s="15"/>
      <c r="R71" s="15"/>
      <c r="S71" s="15"/>
      <c r="T71" s="15"/>
    </row>
    <row r="72" spans="1:20" x14ac:dyDescent="0.25">
      <c r="A72" s="25"/>
      <c r="B72" s="25"/>
      <c r="C72" s="65"/>
      <c r="D72" s="65"/>
      <c r="E72" s="65"/>
      <c r="F72" s="65"/>
      <c r="G72" s="65"/>
      <c r="H72" s="65"/>
      <c r="I72" s="65"/>
      <c r="J72" s="65"/>
      <c r="K72" s="83"/>
      <c r="L72" s="83"/>
      <c r="M72" s="83"/>
      <c r="N72" s="65"/>
      <c r="O72" s="83"/>
      <c r="P72" s="83"/>
      <c r="Q72" s="15"/>
      <c r="R72" s="15"/>
      <c r="S72" s="15"/>
      <c r="T72" s="15"/>
    </row>
    <row r="73" spans="1:20" x14ac:dyDescent="0.25">
      <c r="A73" s="25"/>
      <c r="B73" s="25"/>
      <c r="C73" s="65"/>
      <c r="D73" s="65"/>
      <c r="E73" s="65"/>
      <c r="F73" s="65"/>
      <c r="G73" s="65"/>
      <c r="H73" s="65"/>
      <c r="I73" s="65"/>
      <c r="J73" s="65"/>
      <c r="K73" s="83"/>
      <c r="L73" s="83"/>
      <c r="M73" s="83"/>
      <c r="N73" s="65"/>
      <c r="O73" s="83"/>
      <c r="P73" s="83"/>
      <c r="Q73" s="15"/>
      <c r="R73" s="15"/>
      <c r="S73" s="15"/>
      <c r="T73" s="15"/>
    </row>
    <row r="74" spans="1:20" x14ac:dyDescent="0.25">
      <c r="A74" s="25"/>
      <c r="B74" s="25"/>
      <c r="C74" s="65"/>
      <c r="D74" s="65"/>
      <c r="E74" s="65"/>
      <c r="F74" s="65"/>
      <c r="G74" s="65"/>
      <c r="H74" s="65"/>
      <c r="I74" s="65"/>
      <c r="J74" s="65"/>
      <c r="K74" s="83"/>
      <c r="L74" s="83"/>
      <c r="M74" s="83"/>
      <c r="N74" s="65"/>
      <c r="O74" s="83"/>
      <c r="P74" s="83"/>
      <c r="Q74" s="15"/>
      <c r="R74" s="15"/>
      <c r="S74" s="15"/>
      <c r="T74" s="15"/>
    </row>
    <row r="75" spans="1:20" x14ac:dyDescent="0.25">
      <c r="A75" s="25"/>
      <c r="B75" s="25"/>
      <c r="C75" s="65"/>
      <c r="D75" s="65"/>
      <c r="E75" s="65"/>
      <c r="F75" s="65"/>
      <c r="G75" s="65"/>
      <c r="H75" s="65"/>
      <c r="I75" s="65"/>
      <c r="J75" s="65"/>
      <c r="K75" s="83"/>
      <c r="L75" s="83"/>
      <c r="M75" s="83"/>
      <c r="N75" s="65"/>
      <c r="O75" s="83"/>
      <c r="P75" s="83"/>
      <c r="Q75" s="15"/>
      <c r="R75" s="15"/>
      <c r="S75" s="15"/>
      <c r="T75" s="15"/>
    </row>
    <row r="76" spans="1:20" x14ac:dyDescent="0.25">
      <c r="A76" s="25"/>
      <c r="B76" s="25"/>
      <c r="C76" s="65"/>
      <c r="D76" s="65"/>
      <c r="E76" s="65"/>
      <c r="F76" s="65"/>
      <c r="G76" s="65"/>
      <c r="H76" s="65"/>
      <c r="I76" s="65"/>
      <c r="J76" s="65"/>
      <c r="K76" s="83"/>
      <c r="L76" s="83"/>
      <c r="M76" s="83"/>
      <c r="N76" s="65"/>
      <c r="O76" s="83"/>
      <c r="P76" s="83"/>
      <c r="Q76" s="15"/>
      <c r="R76" s="15"/>
      <c r="S76" s="15"/>
      <c r="T76" s="15"/>
    </row>
    <row r="77" spans="1:20" x14ac:dyDescent="0.25">
      <c r="A77" s="25"/>
      <c r="B77" s="25"/>
      <c r="C77" s="65"/>
      <c r="D77" s="65"/>
      <c r="E77" s="65"/>
      <c r="F77" s="65"/>
      <c r="G77" s="65"/>
      <c r="H77" s="65"/>
      <c r="I77" s="65"/>
      <c r="J77" s="65"/>
      <c r="K77" s="83"/>
      <c r="L77" s="83"/>
      <c r="M77" s="83"/>
      <c r="N77" s="65"/>
      <c r="O77" s="83"/>
      <c r="P77" s="83"/>
      <c r="Q77" s="15"/>
      <c r="R77" s="15"/>
      <c r="S77" s="15"/>
      <c r="T77" s="15"/>
    </row>
    <row r="78" spans="1:20" x14ac:dyDescent="0.25">
      <c r="A78" s="25"/>
      <c r="B78" s="25"/>
      <c r="C78" s="65"/>
      <c r="D78" s="65"/>
      <c r="E78" s="65"/>
      <c r="F78" s="65"/>
      <c r="G78" s="65"/>
      <c r="H78" s="65"/>
      <c r="I78" s="65"/>
      <c r="J78" s="65"/>
      <c r="K78" s="25"/>
      <c r="L78" s="25"/>
      <c r="M78" s="25"/>
      <c r="N78" s="65"/>
      <c r="O78" s="25"/>
      <c r="P78" s="25"/>
      <c r="Q78" s="15"/>
      <c r="R78" s="15"/>
      <c r="S78" s="15"/>
      <c r="T78" s="15"/>
    </row>
    <row r="79" spans="1:20" x14ac:dyDescent="0.25">
      <c r="A79" s="25"/>
      <c r="B79" s="25"/>
      <c r="C79" s="65"/>
      <c r="D79" s="65"/>
      <c r="E79" s="65"/>
      <c r="F79" s="65"/>
      <c r="G79" s="65"/>
      <c r="H79" s="65"/>
      <c r="I79" s="65"/>
      <c r="J79" s="65"/>
      <c r="K79" s="25"/>
      <c r="L79" s="25"/>
      <c r="M79" s="25"/>
      <c r="N79" s="65"/>
      <c r="O79" s="25"/>
      <c r="P79" s="25"/>
      <c r="Q79" s="15"/>
      <c r="R79" s="15"/>
      <c r="S79" s="15"/>
      <c r="T79" s="15"/>
    </row>
    <row r="80" spans="1:20" x14ac:dyDescent="0.25">
      <c r="A80" s="25"/>
      <c r="B80" s="25"/>
      <c r="C80" s="65"/>
      <c r="D80" s="65"/>
      <c r="E80" s="65"/>
      <c r="F80" s="65"/>
      <c r="G80" s="65"/>
      <c r="H80" s="65"/>
      <c r="I80" s="65"/>
      <c r="J80" s="65"/>
      <c r="K80" s="25"/>
      <c r="L80" s="25"/>
      <c r="M80" s="25"/>
      <c r="N80" s="65"/>
      <c r="O80" s="25"/>
      <c r="P80" s="25"/>
      <c r="Q80" s="15"/>
      <c r="R80" s="15"/>
      <c r="S80" s="15"/>
      <c r="T80" s="15"/>
    </row>
    <row r="81" spans="1:20" x14ac:dyDescent="0.25">
      <c r="A81" s="25"/>
      <c r="B81" s="25"/>
      <c r="C81" s="25"/>
      <c r="D81" s="25"/>
      <c r="E81" s="25"/>
      <c r="F81" s="25"/>
      <c r="G81" s="25"/>
      <c r="H81" s="25"/>
      <c r="I81" s="25"/>
      <c r="J81" s="25"/>
      <c r="K81" s="25"/>
      <c r="L81" s="25"/>
      <c r="M81" s="25"/>
      <c r="N81" s="25"/>
      <c r="O81" s="25"/>
      <c r="P81" s="25"/>
      <c r="Q81" s="15"/>
      <c r="R81" s="15"/>
      <c r="S81" s="15"/>
      <c r="T81" s="15"/>
    </row>
    <row r="82" spans="1:20" x14ac:dyDescent="0.25">
      <c r="A82" s="25"/>
      <c r="B82" s="25"/>
      <c r="C82" s="25"/>
      <c r="D82" s="25"/>
      <c r="E82" s="25"/>
      <c r="F82" s="25"/>
      <c r="G82" s="25"/>
      <c r="H82" s="25"/>
      <c r="I82" s="25"/>
      <c r="J82" s="25"/>
      <c r="K82" s="25"/>
      <c r="L82" s="25"/>
      <c r="M82" s="25"/>
      <c r="N82" s="25"/>
      <c r="O82" s="25"/>
      <c r="P82" s="25"/>
      <c r="Q82" s="15"/>
      <c r="R82" s="15"/>
      <c r="S82" s="15"/>
      <c r="T82" s="15"/>
    </row>
    <row r="83" spans="1:20" x14ac:dyDescent="0.25">
      <c r="A83" s="25"/>
      <c r="B83" s="25"/>
      <c r="C83" s="25"/>
      <c r="D83" s="25"/>
      <c r="E83" s="25"/>
      <c r="F83" s="25"/>
      <c r="G83" s="25"/>
      <c r="H83" s="25"/>
      <c r="I83" s="25"/>
      <c r="J83" s="25"/>
      <c r="K83" s="25"/>
      <c r="L83" s="25"/>
      <c r="M83" s="25"/>
      <c r="N83" s="25"/>
      <c r="O83" s="25"/>
      <c r="P83" s="25"/>
      <c r="Q83" s="15"/>
      <c r="R83" s="15"/>
      <c r="S83" s="15"/>
      <c r="T83" s="15"/>
    </row>
    <row r="84" spans="1:20" x14ac:dyDescent="0.25">
      <c r="A84" s="25"/>
      <c r="B84" s="25"/>
      <c r="C84" s="25"/>
      <c r="D84" s="25"/>
      <c r="E84" s="25"/>
      <c r="F84" s="25"/>
      <c r="G84" s="25"/>
      <c r="H84" s="25"/>
      <c r="I84" s="25"/>
      <c r="J84" s="25"/>
      <c r="K84" s="25"/>
      <c r="L84" s="25"/>
      <c r="M84" s="25"/>
      <c r="N84" s="25"/>
      <c r="O84" s="25"/>
      <c r="P84" s="25"/>
      <c r="Q84" s="15"/>
      <c r="R84" s="15"/>
      <c r="S84" s="15"/>
      <c r="T84" s="15"/>
    </row>
    <row r="85" spans="1:20" x14ac:dyDescent="0.25">
      <c r="A85" s="25"/>
      <c r="B85" s="25"/>
      <c r="C85" s="25"/>
      <c r="D85" s="25"/>
      <c r="E85" s="25"/>
      <c r="F85" s="25"/>
      <c r="G85" s="25"/>
      <c r="H85" s="25"/>
      <c r="I85" s="25"/>
      <c r="J85" s="25"/>
      <c r="K85" s="25"/>
      <c r="L85" s="25"/>
      <c r="M85" s="25"/>
      <c r="N85" s="25"/>
      <c r="O85" s="25"/>
      <c r="P85" s="25"/>
      <c r="Q85" s="15"/>
      <c r="R85" s="15"/>
      <c r="S85" s="15"/>
      <c r="T85" s="15"/>
    </row>
    <row r="86" spans="1:20" x14ac:dyDescent="0.25">
      <c r="A86" s="25"/>
      <c r="B86" s="25"/>
      <c r="C86" s="25"/>
      <c r="D86" s="25"/>
      <c r="E86" s="25"/>
      <c r="F86" s="25"/>
      <c r="G86" s="25"/>
      <c r="H86" s="25"/>
      <c r="I86" s="25"/>
      <c r="J86" s="25"/>
      <c r="K86" s="25"/>
      <c r="L86" s="25"/>
      <c r="M86" s="25"/>
      <c r="N86" s="25"/>
      <c r="O86" s="25"/>
      <c r="P86" s="25"/>
      <c r="Q86" s="15"/>
      <c r="R86" s="15"/>
      <c r="S86" s="15"/>
      <c r="T86" s="15"/>
    </row>
    <row r="87" spans="1:20" x14ac:dyDescent="0.25">
      <c r="A87" s="25"/>
      <c r="B87" s="25"/>
      <c r="C87" s="25"/>
      <c r="D87" s="25"/>
      <c r="E87" s="25"/>
      <c r="F87" s="25"/>
      <c r="G87" s="25"/>
      <c r="H87" s="25"/>
      <c r="I87" s="25"/>
      <c r="J87" s="25"/>
      <c r="K87" s="25"/>
      <c r="L87" s="25"/>
      <c r="M87" s="25"/>
      <c r="N87" s="25"/>
      <c r="O87" s="25"/>
      <c r="P87" s="25"/>
      <c r="Q87" s="15"/>
      <c r="R87" s="15"/>
      <c r="S87" s="15"/>
      <c r="T87" s="15"/>
    </row>
    <row r="88" spans="1:20" x14ac:dyDescent="0.25">
      <c r="A88" s="25"/>
      <c r="B88" s="25"/>
      <c r="C88" s="25"/>
      <c r="D88" s="25"/>
      <c r="E88" s="25"/>
      <c r="F88" s="25"/>
      <c r="G88" s="25"/>
      <c r="H88" s="25"/>
      <c r="I88" s="25"/>
      <c r="J88" s="25"/>
      <c r="K88" s="25"/>
      <c r="L88" s="25"/>
      <c r="M88" s="25"/>
      <c r="N88" s="25"/>
      <c r="O88" s="25"/>
      <c r="P88" s="25"/>
      <c r="Q88" s="15"/>
      <c r="R88" s="15"/>
      <c r="S88" s="15"/>
      <c r="T88" s="15"/>
    </row>
    <row r="89" spans="1:20" x14ac:dyDescent="0.25">
      <c r="A89" s="25"/>
      <c r="B89" s="25"/>
      <c r="C89" s="25"/>
      <c r="D89" s="25"/>
      <c r="E89" s="25"/>
      <c r="F89" s="25"/>
      <c r="G89" s="25"/>
      <c r="H89" s="25"/>
      <c r="I89" s="25"/>
      <c r="J89" s="25"/>
      <c r="K89" s="25"/>
      <c r="L89" s="25"/>
      <c r="M89" s="25"/>
      <c r="N89" s="25"/>
      <c r="O89" s="25"/>
      <c r="P89" s="25"/>
      <c r="Q89" s="15"/>
      <c r="R89" s="15"/>
      <c r="S89" s="15"/>
      <c r="T89" s="15"/>
    </row>
    <row r="90" spans="1:20" x14ac:dyDescent="0.25">
      <c r="A90" s="25"/>
      <c r="B90" s="25"/>
      <c r="C90" s="25"/>
      <c r="D90" s="25"/>
      <c r="E90" s="25"/>
      <c r="F90" s="25"/>
      <c r="G90" s="25"/>
      <c r="H90" s="25"/>
      <c r="I90" s="25"/>
      <c r="J90" s="25"/>
      <c r="K90" s="25"/>
      <c r="L90" s="25"/>
      <c r="M90" s="25"/>
      <c r="N90" s="25"/>
      <c r="O90" s="25"/>
      <c r="P90" s="25"/>
      <c r="Q90" s="15"/>
      <c r="R90" s="15"/>
      <c r="S90" s="15"/>
      <c r="T90" s="15"/>
    </row>
    <row r="91" spans="1:20" x14ac:dyDescent="0.25">
      <c r="A91" s="25"/>
      <c r="B91" s="25"/>
      <c r="C91" s="25"/>
      <c r="D91" s="25"/>
      <c r="E91" s="25"/>
      <c r="F91" s="25"/>
      <c r="G91" s="25"/>
      <c r="H91" s="25"/>
      <c r="I91" s="25"/>
      <c r="J91" s="25"/>
      <c r="K91" s="25"/>
      <c r="L91" s="25"/>
      <c r="M91" s="25"/>
      <c r="N91" s="25"/>
      <c r="O91" s="25"/>
      <c r="P91" s="25"/>
      <c r="Q91" s="15"/>
      <c r="R91" s="15"/>
      <c r="S91" s="15"/>
      <c r="T91" s="15"/>
    </row>
    <row r="92" spans="1:20" x14ac:dyDescent="0.25">
      <c r="Q92" s="15"/>
      <c r="R92" s="15"/>
      <c r="S92" s="15"/>
      <c r="T92" s="15"/>
    </row>
    <row r="93" spans="1:20" x14ac:dyDescent="0.25">
      <c r="Q93" s="15"/>
      <c r="R93" s="15"/>
      <c r="S93" s="15"/>
      <c r="T93" s="15"/>
    </row>
  </sheetData>
  <mergeCells count="16">
    <mergeCell ref="A7:B7"/>
    <mergeCell ref="E38:F38"/>
    <mergeCell ref="G38:I38"/>
    <mergeCell ref="J38:P38"/>
    <mergeCell ref="A1:P1"/>
    <mergeCell ref="A2:P2"/>
    <mergeCell ref="A3:P3"/>
    <mergeCell ref="E5:F5"/>
    <mergeCell ref="G5:I5"/>
    <mergeCell ref="J5:P5"/>
    <mergeCell ref="J39:K39"/>
    <mergeCell ref="L39:M39"/>
    <mergeCell ref="N39:O39"/>
    <mergeCell ref="J6:K6"/>
    <mergeCell ref="L6:M6"/>
    <mergeCell ref="N6:O6"/>
  </mergeCells>
  <printOptions horizontalCentered="1"/>
  <pageMargins left="0.7" right="0.7" top="0.75" bottom="0.75" header="0.3" footer="0.3"/>
  <pageSetup fitToHeight="0" orientation="landscape" r:id="rId1"/>
  <headerFooter>
    <oddFooter>&amp;R&amp;P</oddFooter>
  </headerFooter>
  <colBreaks count="1" manualBreakCount="1">
    <brk id="1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482ED-6246-4C78-A7D6-E80149D16929}">
  <sheetPr>
    <pageSetUpPr fitToPage="1"/>
  </sheetPr>
  <dimension ref="A1:F53"/>
  <sheetViews>
    <sheetView view="pageLayout" zoomScaleNormal="100" workbookViewId="0">
      <selection activeCell="K17" sqref="K17"/>
    </sheetView>
  </sheetViews>
  <sheetFormatPr defaultRowHeight="15.75" x14ac:dyDescent="0.25"/>
  <cols>
    <col min="1" max="1" width="7.42578125" style="15" customWidth="1"/>
    <col min="2" max="2" width="30.7109375" style="15" bestFit="1" customWidth="1"/>
    <col min="3" max="3" width="7.42578125" style="15" customWidth="1"/>
    <col min="4" max="4" width="64.42578125" style="15" customWidth="1"/>
    <col min="5" max="5" width="13" style="15" customWidth="1"/>
    <col min="6" max="6" width="7.7109375" style="15" customWidth="1"/>
    <col min="7" max="16384" width="9.140625" style="15"/>
  </cols>
  <sheetData>
    <row r="1" spans="1:6" x14ac:dyDescent="0.25">
      <c r="A1" s="314" t="s">
        <v>0</v>
      </c>
      <c r="B1" s="314"/>
      <c r="C1" s="314"/>
      <c r="D1" s="314"/>
      <c r="E1" s="314"/>
      <c r="F1" s="314"/>
    </row>
    <row r="2" spans="1:6" x14ac:dyDescent="0.25">
      <c r="A2" s="314" t="s">
        <v>1</v>
      </c>
      <c r="B2" s="314"/>
      <c r="C2" s="314"/>
      <c r="D2" s="314"/>
      <c r="E2" s="314"/>
      <c r="F2" s="314"/>
    </row>
    <row r="3" spans="1:6" x14ac:dyDescent="0.25">
      <c r="A3" s="323" t="s">
        <v>2</v>
      </c>
      <c r="B3" s="323"/>
      <c r="C3" s="323"/>
      <c r="D3" s="323"/>
      <c r="E3" s="323"/>
      <c r="F3" s="323"/>
    </row>
    <row r="4" spans="1:6" x14ac:dyDescent="0.25">
      <c r="A4" s="25"/>
      <c r="B4" s="25"/>
      <c r="C4" s="25"/>
      <c r="D4" s="25"/>
      <c r="E4" s="25"/>
    </row>
    <row r="5" spans="1:6" ht="15.75" customHeight="1" x14ac:dyDescent="0.25">
      <c r="A5" s="326" t="s">
        <v>67</v>
      </c>
      <c r="B5" s="84"/>
      <c r="C5" s="326" t="s">
        <v>68</v>
      </c>
      <c r="D5" s="85" t="s">
        <v>69</v>
      </c>
      <c r="E5" s="326" t="s">
        <v>70</v>
      </c>
      <c r="F5" s="86"/>
    </row>
    <row r="6" spans="1:6" ht="16.5" thickBot="1" x14ac:dyDescent="0.3">
      <c r="A6" s="327"/>
      <c r="B6" s="87" t="s">
        <v>71</v>
      </c>
      <c r="C6" s="327"/>
      <c r="D6" s="88" t="s">
        <v>72</v>
      </c>
      <c r="E6" s="327"/>
      <c r="F6" s="88" t="s">
        <v>73</v>
      </c>
    </row>
    <row r="7" spans="1:6" ht="16.5" thickTop="1" x14ac:dyDescent="0.25">
      <c r="A7" s="324" t="str">
        <f>'Admin 201'!A7</f>
        <v>EXPENDITURES</v>
      </c>
      <c r="B7" s="324"/>
      <c r="C7" s="324"/>
      <c r="D7" s="324"/>
      <c r="E7" s="25"/>
    </row>
    <row r="8" spans="1:6" x14ac:dyDescent="0.25">
      <c r="A8" s="325" t="str">
        <f>'Admin 201'!A8</f>
        <v>Personnel Services</v>
      </c>
      <c r="B8" s="325"/>
      <c r="C8" s="325"/>
      <c r="D8" s="325"/>
      <c r="E8" s="77"/>
      <c r="F8" s="89"/>
    </row>
    <row r="9" spans="1:6" hidden="1" x14ac:dyDescent="0.25">
      <c r="A9" s="90">
        <f>'Admin 201'!A9</f>
        <v>51010</v>
      </c>
      <c r="B9" s="90" t="str">
        <f>'Admin 201'!B9</f>
        <v>Administrator Wages</v>
      </c>
      <c r="C9" s="91" t="s">
        <v>74</v>
      </c>
      <c r="D9" s="77" t="s">
        <v>451</v>
      </c>
      <c r="E9" s="54">
        <f>'Admin 201'!J9</f>
        <v>112216</v>
      </c>
      <c r="F9" s="92">
        <f>'Admin 201'!K9</f>
        <v>0.10012450614197621</v>
      </c>
    </row>
    <row r="10" spans="1:6" hidden="1" x14ac:dyDescent="0.25">
      <c r="A10" s="93">
        <f>'Admin 201'!A10</f>
        <v>51030</v>
      </c>
      <c r="B10" s="90" t="str">
        <f>'Admin 201'!B10</f>
        <v>Finance Director Wages</v>
      </c>
      <c r="C10" s="91" t="s">
        <v>74</v>
      </c>
      <c r="D10" s="77" t="s">
        <v>452</v>
      </c>
      <c r="E10" s="54">
        <f>'Admin 201'!J10</f>
        <v>97074</v>
      </c>
      <c r="F10" s="92">
        <f>'Admin 201'!K10</f>
        <v>0.1</v>
      </c>
    </row>
    <row r="11" spans="1:6" hidden="1" x14ac:dyDescent="0.25">
      <c r="A11" s="93">
        <f>'Admin 201'!A11</f>
        <v>51035</v>
      </c>
      <c r="B11" s="90" t="str">
        <f>'Admin 201'!B11</f>
        <v>Administrative Assistant Wages</v>
      </c>
      <c r="C11" s="91" t="s">
        <v>74</v>
      </c>
      <c r="D11" s="94" t="s">
        <v>183</v>
      </c>
      <c r="E11" s="54">
        <f>'Admin 201'!J11</f>
        <v>48298</v>
      </c>
      <c r="F11" s="92">
        <f>'Admin 201'!K11</f>
        <v>3.2008547008547009E-2</v>
      </c>
    </row>
    <row r="12" spans="1:6" hidden="1" x14ac:dyDescent="0.25">
      <c r="A12" s="93">
        <f>'Admin 201'!A12</f>
        <v>51040</v>
      </c>
      <c r="B12" s="90" t="str">
        <f>'Admin 201'!B12</f>
        <v>Accounting Specialist Wages</v>
      </c>
      <c r="C12" s="91" t="s">
        <v>74</v>
      </c>
      <c r="D12" s="77" t="s">
        <v>183</v>
      </c>
      <c r="E12" s="54">
        <f>'Admin 201'!J12</f>
        <v>67080</v>
      </c>
      <c r="F12" s="92">
        <f>'Admin 201'!K12</f>
        <v>3.2000000000000001E-2</v>
      </c>
    </row>
    <row r="13" spans="1:6" hidden="1" x14ac:dyDescent="0.25">
      <c r="A13" s="93">
        <f>'Admin 201'!A13</f>
        <v>51045</v>
      </c>
      <c r="B13" s="90" t="str">
        <f>'Admin 201'!B13</f>
        <v>HR Director Wages</v>
      </c>
      <c r="C13" s="91" t="s">
        <v>74</v>
      </c>
      <c r="D13" s="77" t="s">
        <v>452</v>
      </c>
      <c r="E13" s="54">
        <f>'Admin 201'!J13</f>
        <v>90002</v>
      </c>
      <c r="F13" s="92">
        <f>'Admin 201'!K13</f>
        <v>0.1166501240694789</v>
      </c>
    </row>
    <row r="14" spans="1:6" ht="26.25" x14ac:dyDescent="0.25">
      <c r="A14" s="93">
        <f>'Admin 201'!A14</f>
        <v>51169</v>
      </c>
      <c r="B14" s="90" t="str">
        <f>'Admin 201'!B14</f>
        <v>Full-Time Wages</v>
      </c>
      <c r="C14" s="91" t="s">
        <v>74</v>
      </c>
      <c r="D14" s="101" t="s">
        <v>731</v>
      </c>
      <c r="E14" s="54">
        <f>'Admin 201'!J14</f>
        <v>414670</v>
      </c>
      <c r="F14" s="92">
        <f>'Admin 201'!K14</f>
        <v>8.3954380177387183E-2</v>
      </c>
    </row>
    <row r="15" spans="1:6" x14ac:dyDescent="0.25">
      <c r="A15" s="93">
        <f>'Admin 201'!A15</f>
        <v>51070</v>
      </c>
      <c r="B15" s="90" t="str">
        <f>'Admin 201'!B15</f>
        <v>Elected Offical Wages</v>
      </c>
      <c r="C15" s="91" t="s">
        <v>74</v>
      </c>
      <c r="D15" s="94" t="s">
        <v>729</v>
      </c>
      <c r="E15" s="54">
        <f>'Admin 201'!J15</f>
        <v>38860</v>
      </c>
      <c r="F15" s="92">
        <f>'Admin 201'!K15</f>
        <v>3.2028469750889681E-2</v>
      </c>
    </row>
    <row r="16" spans="1:6" x14ac:dyDescent="0.25">
      <c r="A16" s="93">
        <f>'Admin 201'!A16</f>
        <v>51300</v>
      </c>
      <c r="B16" s="90" t="str">
        <f>'Admin 201'!B16</f>
        <v>Part-Time Wages</v>
      </c>
      <c r="C16" s="91" t="s">
        <v>74</v>
      </c>
      <c r="D16" s="94"/>
      <c r="E16" s="54">
        <f>'Admin 201'!J16</f>
        <v>0</v>
      </c>
      <c r="F16" s="92">
        <f>'Admin 201'!K16</f>
        <v>0</v>
      </c>
    </row>
    <row r="17" spans="1:6" x14ac:dyDescent="0.25">
      <c r="A17" s="93">
        <f>'Admin 201'!A17</f>
        <v>51500</v>
      </c>
      <c r="B17" s="90" t="str">
        <f>'Admin 201'!B17</f>
        <v>Overtime Wages</v>
      </c>
      <c r="C17" s="91" t="s">
        <v>74</v>
      </c>
      <c r="D17" s="95"/>
      <c r="E17" s="54">
        <f>'Admin 201'!J17</f>
        <v>1500</v>
      </c>
      <c r="F17" s="92">
        <f>'Admin 201'!K17</f>
        <v>7.9913606911447083E-2</v>
      </c>
    </row>
    <row r="18" spans="1:6" x14ac:dyDescent="0.25">
      <c r="A18" s="25"/>
      <c r="B18" s="25"/>
      <c r="C18" s="25"/>
      <c r="D18" s="25"/>
      <c r="E18" s="65"/>
      <c r="F18" s="96"/>
    </row>
    <row r="19" spans="1:6" x14ac:dyDescent="0.25">
      <c r="A19" s="325" t="str">
        <f>'Admin 201'!A20</f>
        <v>Supplies &amp; Operating Expenses</v>
      </c>
      <c r="B19" s="325"/>
      <c r="C19" s="325"/>
      <c r="D19" s="325"/>
      <c r="E19" s="54"/>
      <c r="F19" s="92"/>
    </row>
    <row r="20" spans="1:6" x14ac:dyDescent="0.25">
      <c r="A20" s="93">
        <f>'Admin 201'!A21</f>
        <v>52100</v>
      </c>
      <c r="B20" s="93" t="str">
        <f>'Admin 201'!B21</f>
        <v>Board of Assessment Review</v>
      </c>
      <c r="C20" s="97" t="s">
        <v>74</v>
      </c>
      <c r="D20" s="94"/>
      <c r="E20" s="98">
        <f>'Admin 201'!J21</f>
        <v>300</v>
      </c>
      <c r="F20" s="99">
        <f>'Admin 201'!K21</f>
        <v>0</v>
      </c>
    </row>
    <row r="21" spans="1:6" x14ac:dyDescent="0.25">
      <c r="A21" s="93">
        <f>'Admin 201'!A22</f>
        <v>52500</v>
      </c>
      <c r="B21" s="93" t="str">
        <f>'Admin 201'!B22</f>
        <v>Safety/Wellness</v>
      </c>
      <c r="C21" s="97" t="s">
        <v>74</v>
      </c>
      <c r="D21" s="94" t="s">
        <v>75</v>
      </c>
      <c r="E21" s="98">
        <f>'Admin 201'!J22</f>
        <v>0</v>
      </c>
      <c r="F21" s="99">
        <f>'Admin 201'!K22</f>
        <v>0</v>
      </c>
    </row>
    <row r="22" spans="1:6" x14ac:dyDescent="0.25">
      <c r="A22" s="93">
        <f>'Admin 201'!A23</f>
        <v>53010</v>
      </c>
      <c r="B22" s="93" t="str">
        <f>'Admin 201'!B23</f>
        <v>Office Supplies</v>
      </c>
      <c r="C22" s="97" t="s">
        <v>74</v>
      </c>
      <c r="D22" s="94"/>
      <c r="E22" s="98">
        <f>'Admin 201'!J23</f>
        <v>6000</v>
      </c>
      <c r="F22" s="99">
        <f>'Admin 201'!K23</f>
        <v>0</v>
      </c>
    </row>
    <row r="23" spans="1:6" x14ac:dyDescent="0.25">
      <c r="A23" s="93">
        <f>'Admin 201'!A24</f>
        <v>53050</v>
      </c>
      <c r="B23" s="93" t="str">
        <f>'Admin 201'!B24</f>
        <v>Books/Periodicals</v>
      </c>
      <c r="C23" s="97" t="s">
        <v>74</v>
      </c>
      <c r="D23" s="94" t="s">
        <v>453</v>
      </c>
      <c r="E23" s="98">
        <f>'Admin 201'!J24</f>
        <v>450</v>
      </c>
      <c r="F23" s="99">
        <f>'Admin 201'!K24</f>
        <v>0.5</v>
      </c>
    </row>
    <row r="24" spans="1:6" x14ac:dyDescent="0.25">
      <c r="A24" s="93">
        <f>'Admin 201'!A25</f>
        <v>53060</v>
      </c>
      <c r="B24" s="93" t="str">
        <f>'Admin 201'!B25</f>
        <v>Postage</v>
      </c>
      <c r="C24" s="97" t="s">
        <v>74</v>
      </c>
      <c r="D24" s="94"/>
      <c r="E24" s="98">
        <f>'Admin 201'!J25</f>
        <v>1000</v>
      </c>
      <c r="F24" s="99">
        <f>'Admin 201'!K25</f>
        <v>-0.16666666666666666</v>
      </c>
    </row>
    <row r="25" spans="1:6" x14ac:dyDescent="0.25">
      <c r="A25" s="93">
        <f>'Admin 201'!A26</f>
        <v>53600</v>
      </c>
      <c r="B25" s="93" t="str">
        <f>'Admin 201'!B26</f>
        <v>Minor Equipment</v>
      </c>
      <c r="C25" s="97" t="s">
        <v>74</v>
      </c>
      <c r="D25" s="94"/>
      <c r="E25" s="98">
        <f>'Admin 201'!J26</f>
        <v>1500</v>
      </c>
      <c r="F25" s="99">
        <f>'Admin 201'!K26</f>
        <v>0</v>
      </c>
    </row>
    <row r="26" spans="1:6" x14ac:dyDescent="0.25">
      <c r="A26" s="93">
        <f>'Admin 201'!A27</f>
        <v>56100</v>
      </c>
      <c r="B26" s="93" t="str">
        <f>'Admin 201'!B27</f>
        <v>Travel</v>
      </c>
      <c r="C26" s="97" t="s">
        <v>74</v>
      </c>
      <c r="D26" s="94"/>
      <c r="E26" s="98">
        <f>'Admin 201'!J27</f>
        <v>1000</v>
      </c>
      <c r="F26" s="99">
        <f>'Admin 201'!K27</f>
        <v>0</v>
      </c>
    </row>
    <row r="27" spans="1:6" x14ac:dyDescent="0.25">
      <c r="A27" s="93">
        <f>'Admin 201'!A28</f>
        <v>56300</v>
      </c>
      <c r="B27" s="93" t="str">
        <f>'Admin 201'!B28</f>
        <v>Miscellaneous</v>
      </c>
      <c r="C27" s="97" t="s">
        <v>74</v>
      </c>
      <c r="D27" s="94" t="s">
        <v>76</v>
      </c>
      <c r="E27" s="98">
        <f>'Admin 201'!J28</f>
        <v>1200</v>
      </c>
      <c r="F27" s="99">
        <f>'Admin 201'!K28</f>
        <v>0.2</v>
      </c>
    </row>
    <row r="28" spans="1:6" ht="26.25" x14ac:dyDescent="0.25">
      <c r="A28" s="93">
        <f>'Admin 201'!A29</f>
        <v>57400</v>
      </c>
      <c r="B28" s="93" t="str">
        <f>'Admin 201'!B29</f>
        <v>Computer Equipment</v>
      </c>
      <c r="C28" s="97" t="s">
        <v>74</v>
      </c>
      <c r="D28" s="95" t="s">
        <v>77</v>
      </c>
      <c r="E28" s="98">
        <f>'Admin 201'!J29</f>
        <v>1000</v>
      </c>
      <c r="F28" s="99">
        <f>'Admin 201'!K29</f>
        <v>1</v>
      </c>
    </row>
    <row r="29" spans="1:6" x14ac:dyDescent="0.25">
      <c r="A29" s="93">
        <f>'Admin 201'!A30</f>
        <v>57410</v>
      </c>
      <c r="B29" s="93" t="str">
        <f>'Admin 201'!B30</f>
        <v>Software</v>
      </c>
      <c r="C29" s="97" t="s">
        <v>74</v>
      </c>
      <c r="D29" s="94" t="s">
        <v>78</v>
      </c>
      <c r="E29" s="98">
        <f>'Admin 201'!J30</f>
        <v>23000</v>
      </c>
      <c r="F29" s="99">
        <f>'Admin 201'!K30</f>
        <v>4.5454545454545456E-2</v>
      </c>
    </row>
    <row r="30" spans="1:6" x14ac:dyDescent="0.25">
      <c r="A30" s="93">
        <f>'Admin 201'!A31</f>
        <v>59300</v>
      </c>
      <c r="B30" s="93" t="str">
        <f>'Admin 201'!B31</f>
        <v>Contingency</v>
      </c>
      <c r="C30" s="97" t="s">
        <v>74</v>
      </c>
      <c r="D30" s="95" t="s">
        <v>454</v>
      </c>
      <c r="E30" s="98">
        <f>'Admin 201'!J31</f>
        <v>5000</v>
      </c>
      <c r="F30" s="99">
        <f>'Admin 201'!K31</f>
        <v>1</v>
      </c>
    </row>
    <row r="31" spans="1:6" x14ac:dyDescent="0.25">
      <c r="A31" s="25"/>
      <c r="B31" s="25"/>
      <c r="C31" s="25"/>
      <c r="D31" s="25"/>
      <c r="E31" s="65"/>
      <c r="F31" s="96"/>
    </row>
    <row r="32" spans="1:6" x14ac:dyDescent="0.25">
      <c r="A32" s="325" t="str">
        <f>'Admin 201'!A40</f>
        <v>Purchased &amp; Contractual Services</v>
      </c>
      <c r="B32" s="325"/>
      <c r="C32" s="325"/>
      <c r="D32" s="325"/>
      <c r="E32" s="54"/>
      <c r="F32" s="92"/>
    </row>
    <row r="33" spans="1:6" x14ac:dyDescent="0.25">
      <c r="A33" s="93">
        <f>'Admin 201'!A41</f>
        <v>54010</v>
      </c>
      <c r="B33" s="93" t="str">
        <f>'Admin 201'!B41</f>
        <v>Training/Professional Development</v>
      </c>
      <c r="C33" s="97" t="s">
        <v>74</v>
      </c>
      <c r="D33" s="94"/>
      <c r="E33" s="98">
        <f>'Admin 201'!J41</f>
        <v>7000</v>
      </c>
      <c r="F33" s="99">
        <f>'Admin 201'!K41</f>
        <v>0</v>
      </c>
    </row>
    <row r="34" spans="1:6" x14ac:dyDescent="0.25">
      <c r="A34" s="93">
        <f>'Admin 201'!A42</f>
        <v>54020</v>
      </c>
      <c r="B34" s="93" t="str">
        <f>'Admin 201'!B42</f>
        <v>Dues/Memberships</v>
      </c>
      <c r="C34" s="97" t="s">
        <v>74</v>
      </c>
      <c r="D34" s="94"/>
      <c r="E34" s="98">
        <f>'Admin 201'!J42</f>
        <v>13000</v>
      </c>
      <c r="F34" s="99">
        <f>'Admin 201'!K42</f>
        <v>8.3333333333333329E-2</v>
      </c>
    </row>
    <row r="35" spans="1:6" ht="26.25" x14ac:dyDescent="0.25">
      <c r="A35" s="93">
        <f>'Admin 201'!A43</f>
        <v>54500</v>
      </c>
      <c r="B35" s="93" t="str">
        <f>'Admin 201'!B43</f>
        <v>Legal Fees</v>
      </c>
      <c r="C35" s="97" t="s">
        <v>74</v>
      </c>
      <c r="D35" s="95" t="s">
        <v>79</v>
      </c>
      <c r="E35" s="98">
        <f>'Admin 201'!J43</f>
        <v>50000</v>
      </c>
      <c r="F35" s="99">
        <f>'Admin 201'!K43</f>
        <v>1.0833333333333333</v>
      </c>
    </row>
    <row r="36" spans="1:6" ht="26.25" x14ac:dyDescent="0.25">
      <c r="A36" s="93">
        <f>'Admin 201'!A44</f>
        <v>54510</v>
      </c>
      <c r="B36" s="93" t="str">
        <f>'Admin 201'!B44</f>
        <v>Professional Services</v>
      </c>
      <c r="C36" s="97" t="s">
        <v>74</v>
      </c>
      <c r="D36" s="95" t="s">
        <v>80</v>
      </c>
      <c r="E36" s="98">
        <f>'Admin 201'!J44</f>
        <v>10000</v>
      </c>
      <c r="F36" s="99">
        <f>'Admin 201'!K44</f>
        <v>0</v>
      </c>
    </row>
    <row r="37" spans="1:6" x14ac:dyDescent="0.25">
      <c r="A37" s="93">
        <f>'Admin 201'!A45</f>
        <v>54520</v>
      </c>
      <c r="B37" s="93" t="str">
        <f>'Admin 201'!B45</f>
        <v>Audit Services</v>
      </c>
      <c r="C37" s="97" t="s">
        <v>74</v>
      </c>
      <c r="D37" s="94" t="s">
        <v>81</v>
      </c>
      <c r="E37" s="98">
        <f>'Admin 201'!J45</f>
        <v>27500</v>
      </c>
      <c r="F37" s="99">
        <f>'Admin 201'!K45</f>
        <v>0.1</v>
      </c>
    </row>
    <row r="38" spans="1:6" x14ac:dyDescent="0.25">
      <c r="A38" s="93">
        <f>'Admin 201'!A46</f>
        <v>55120</v>
      </c>
      <c r="B38" s="93" t="str">
        <f>'Admin 201'!B46</f>
        <v>Telephone</v>
      </c>
      <c r="C38" s="97" t="s">
        <v>74</v>
      </c>
      <c r="D38" s="94"/>
      <c r="E38" s="98">
        <f>'Admin 201'!J46</f>
        <v>600</v>
      </c>
      <c r="F38" s="99">
        <f>'Admin 201'!K46</f>
        <v>0</v>
      </c>
    </row>
    <row r="39" spans="1:6" x14ac:dyDescent="0.25">
      <c r="A39" s="93">
        <f>'Admin 201'!A47</f>
        <v>55400</v>
      </c>
      <c r="B39" s="93" t="str">
        <f>'Admin 201'!B47</f>
        <v>Equipment Repairs &amp; Maintenance</v>
      </c>
      <c r="C39" s="97" t="s">
        <v>74</v>
      </c>
      <c r="D39" s="94"/>
      <c r="E39" s="98">
        <f>'Admin 201'!J47</f>
        <v>1000</v>
      </c>
      <c r="F39" s="99">
        <f>'Admin 201'!K47</f>
        <v>0</v>
      </c>
    </row>
    <row r="40" spans="1:6" x14ac:dyDescent="0.25">
      <c r="A40" s="93">
        <f>'Admin 201'!A48</f>
        <v>55405</v>
      </c>
      <c r="B40" s="93" t="str">
        <f>'Admin 201'!B48</f>
        <v>Copier Lease &amp; Maintenance</v>
      </c>
      <c r="C40" s="97" t="s">
        <v>74</v>
      </c>
      <c r="D40" s="94" t="s">
        <v>455</v>
      </c>
      <c r="E40" s="98">
        <f>'Admin 201'!J48</f>
        <v>0</v>
      </c>
      <c r="F40" s="99">
        <f>'Admin 201'!K48</f>
        <v>-1</v>
      </c>
    </row>
    <row r="41" spans="1:6" x14ac:dyDescent="0.25">
      <c r="A41" s="93">
        <f>'Admin 201'!A49</f>
        <v>56200</v>
      </c>
      <c r="B41" s="93" t="str">
        <f>'Admin 201'!B49</f>
        <v>Advertising</v>
      </c>
      <c r="C41" s="97" t="s">
        <v>74</v>
      </c>
      <c r="D41" s="94" t="s">
        <v>82</v>
      </c>
      <c r="E41" s="98">
        <f>'Admin 201'!J49</f>
        <v>1000</v>
      </c>
      <c r="F41" s="99">
        <f>'Admin 201'!K49</f>
        <v>0</v>
      </c>
    </row>
    <row r="42" spans="1:6" x14ac:dyDescent="0.25">
      <c r="A42" s="93">
        <f>'Admin 201'!A50</f>
        <v>56210</v>
      </c>
      <c r="B42" s="93" t="str">
        <f>'Admin 201'!B50</f>
        <v>Printing</v>
      </c>
      <c r="C42" s="97" t="s">
        <v>74</v>
      </c>
      <c r="D42" s="94"/>
      <c r="E42" s="98">
        <f>'Admin 201'!J50</f>
        <v>500</v>
      </c>
      <c r="F42" s="99">
        <f>'Admin 201'!K50</f>
        <v>0</v>
      </c>
    </row>
    <row r="43" spans="1:6" x14ac:dyDescent="0.25">
      <c r="A43" s="93">
        <f>'Admin 201'!A51</f>
        <v>59104</v>
      </c>
      <c r="B43" s="93" t="str">
        <f>'Admin 201'!B51</f>
        <v>Economic &amp; Community Development</v>
      </c>
      <c r="C43" s="97" t="s">
        <v>74</v>
      </c>
      <c r="D43" s="94" t="s">
        <v>83</v>
      </c>
      <c r="E43" s="98">
        <f>'Admin 201'!J51</f>
        <v>0</v>
      </c>
      <c r="F43" s="99">
        <f>'Admin 201'!K51</f>
        <v>0</v>
      </c>
    </row>
    <row r="44" spans="1:6" x14ac:dyDescent="0.25">
      <c r="A44" s="25"/>
      <c r="B44" s="25"/>
      <c r="C44" s="25"/>
      <c r="D44" s="25"/>
      <c r="E44" s="65"/>
      <c r="F44" s="96"/>
    </row>
    <row r="45" spans="1:6" x14ac:dyDescent="0.25">
      <c r="A45" s="100" t="str">
        <f>'Admin 201'!A54</f>
        <v>Capital Items</v>
      </c>
      <c r="B45" s="100"/>
      <c r="C45" s="100"/>
      <c r="D45" s="77"/>
      <c r="E45" s="54"/>
      <c r="F45" s="92"/>
    </row>
    <row r="46" spans="1:6" ht="39" x14ac:dyDescent="0.25">
      <c r="A46" s="90">
        <f>'Admin 201'!A55</f>
        <v>59420</v>
      </c>
      <c r="B46" s="90" t="str">
        <f>'Admin 201'!B55</f>
        <v>Admin Office Renovation</v>
      </c>
      <c r="C46" s="91" t="s">
        <v>74</v>
      </c>
      <c r="D46" s="101" t="s">
        <v>84</v>
      </c>
      <c r="E46" s="54">
        <f>'Admin 201'!J55</f>
        <v>0</v>
      </c>
      <c r="F46" s="92">
        <f>'Admin 201'!K55</f>
        <v>0</v>
      </c>
    </row>
    <row r="47" spans="1:6" x14ac:dyDescent="0.25">
      <c r="A47" s="90">
        <f>'Admin 201'!A56</f>
        <v>59440</v>
      </c>
      <c r="B47" s="90" t="str">
        <f>'Admin 201'!B56</f>
        <v>Copiers</v>
      </c>
      <c r="C47" s="91" t="s">
        <v>74</v>
      </c>
      <c r="D47" s="77" t="s">
        <v>85</v>
      </c>
      <c r="E47" s="54">
        <f>'Admin 201'!J56</f>
        <v>0</v>
      </c>
      <c r="F47" s="92">
        <f>'Admin 201'!K56</f>
        <v>0</v>
      </c>
    </row>
    <row r="48" spans="1:6" x14ac:dyDescent="0.25">
      <c r="A48" s="93">
        <f>'Admin 201'!A57</f>
        <v>59450</v>
      </c>
      <c r="B48" s="90" t="str">
        <f>'Admin 201'!B57</f>
        <v>Telephone System Upgrade Reserve</v>
      </c>
      <c r="C48" s="91" t="s">
        <v>74</v>
      </c>
      <c r="D48" s="94" t="s">
        <v>456</v>
      </c>
      <c r="E48" s="54">
        <f>'Admin 201'!J57</f>
        <v>0</v>
      </c>
      <c r="F48" s="92">
        <f>'Admin 201'!K57</f>
        <v>0</v>
      </c>
    </row>
    <row r="49" spans="1:6" x14ac:dyDescent="0.25">
      <c r="A49" s="25"/>
      <c r="B49" s="25"/>
      <c r="C49" s="25"/>
      <c r="D49" s="25"/>
      <c r="E49" s="65"/>
      <c r="F49" s="96"/>
    </row>
    <row r="50" spans="1:6" x14ac:dyDescent="0.25">
      <c r="A50" s="325" t="str">
        <f>'Admin 201'!A62</f>
        <v>REVENUES</v>
      </c>
      <c r="B50" s="325"/>
      <c r="C50" s="325"/>
      <c r="D50" s="325"/>
      <c r="E50" s="102"/>
      <c r="F50" s="92"/>
    </row>
    <row r="51" spans="1:6" x14ac:dyDescent="0.25">
      <c r="A51" s="93">
        <f>'Admin 201'!A63</f>
        <v>44371</v>
      </c>
      <c r="B51" s="93" t="str">
        <f>'Admin 201'!B63</f>
        <v>County Share of Civil Services</v>
      </c>
      <c r="C51" s="97" t="s">
        <v>74</v>
      </c>
      <c r="D51" s="94" t="s">
        <v>86</v>
      </c>
      <c r="E51" s="98">
        <f>'Admin 201'!J63</f>
        <v>0</v>
      </c>
      <c r="F51" s="99">
        <f>'Admin 201'!K63</f>
        <v>0</v>
      </c>
    </row>
    <row r="52" spans="1:6" x14ac:dyDescent="0.25">
      <c r="A52" s="93">
        <f>'Admin 201'!A64</f>
        <v>44411</v>
      </c>
      <c r="B52" s="93" t="str">
        <f>'Admin 201'!B64</f>
        <v>Miscellaneous</v>
      </c>
      <c r="C52" s="97" t="s">
        <v>74</v>
      </c>
      <c r="D52" s="94"/>
      <c r="E52" s="98">
        <f>'Admin 201'!J64</f>
        <v>500</v>
      </c>
      <c r="F52" s="99">
        <f>'Admin 201'!K64</f>
        <v>0</v>
      </c>
    </row>
    <row r="53" spans="1:6" ht="26.25" x14ac:dyDescent="0.25">
      <c r="A53" s="93">
        <f>'Admin 201'!A65</f>
        <v>44500</v>
      </c>
      <c r="B53" s="93" t="str">
        <f>'Admin 201'!B65</f>
        <v>Interest</v>
      </c>
      <c r="C53" s="97" t="s">
        <v>74</v>
      </c>
      <c r="D53" s="95" t="s">
        <v>87</v>
      </c>
      <c r="E53" s="98">
        <f>'Admin 201'!J65</f>
        <v>45000</v>
      </c>
      <c r="F53" s="99">
        <f>'Admin 201'!K65</f>
        <v>0.5</v>
      </c>
    </row>
  </sheetData>
  <mergeCells count="11">
    <mergeCell ref="A1:F1"/>
    <mergeCell ref="A2:F2"/>
    <mergeCell ref="A3:F3"/>
    <mergeCell ref="A5:A6"/>
    <mergeCell ref="C5:C6"/>
    <mergeCell ref="E5:E6"/>
    <mergeCell ref="A7:D7"/>
    <mergeCell ref="A8:D8"/>
    <mergeCell ref="A19:D19"/>
    <mergeCell ref="A32:D32"/>
    <mergeCell ref="A50:D50"/>
  </mergeCells>
  <printOptions horizontalCentered="1"/>
  <pageMargins left="0.7" right="0.7" top="0.75" bottom="0.75" header="0.3" footer="0.3"/>
  <pageSetup scale="93" fitToHeight="0" orientation="landscape"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8FA7A-91E8-40BB-A7DE-7A71A1D5C730}">
  <sheetPr>
    <pageSetUpPr fitToPage="1"/>
  </sheetPr>
  <dimension ref="A1:L15"/>
  <sheetViews>
    <sheetView view="pageLayout" zoomScaleNormal="100" workbookViewId="0">
      <selection activeCell="K17" sqref="K17"/>
    </sheetView>
  </sheetViews>
  <sheetFormatPr defaultRowHeight="15.75" customHeight="1" x14ac:dyDescent="0.25"/>
  <cols>
    <col min="1" max="1" width="38.28515625" style="1" bestFit="1" customWidth="1"/>
    <col min="2" max="9" width="11.5703125" style="1" customWidth="1"/>
    <col min="10" max="12" width="11.5703125" style="1" hidden="1" customWidth="1"/>
    <col min="13" max="16384" width="9.140625" style="1"/>
  </cols>
  <sheetData>
    <row r="1" spans="1:12" ht="15.75" customHeight="1" x14ac:dyDescent="0.25">
      <c r="A1" s="314" t="s">
        <v>0</v>
      </c>
      <c r="B1" s="314"/>
      <c r="C1" s="314"/>
      <c r="D1" s="314"/>
      <c r="E1" s="314"/>
      <c r="F1" s="314"/>
      <c r="G1" s="314"/>
      <c r="H1" s="314"/>
      <c r="I1" s="314"/>
      <c r="J1" s="314"/>
      <c r="K1" s="314"/>
      <c r="L1" s="314"/>
    </row>
    <row r="2" spans="1:12" ht="15.75" customHeight="1" x14ac:dyDescent="0.25">
      <c r="A2" s="314" t="s">
        <v>90</v>
      </c>
      <c r="B2" s="314"/>
      <c r="C2" s="314"/>
      <c r="D2" s="314"/>
      <c r="E2" s="314"/>
      <c r="F2" s="314"/>
      <c r="G2" s="314"/>
      <c r="H2" s="314"/>
      <c r="I2" s="314"/>
      <c r="J2" s="314"/>
      <c r="K2" s="314"/>
      <c r="L2" s="314"/>
    </row>
    <row r="3" spans="1:12" ht="15.75" customHeight="1" x14ac:dyDescent="0.25">
      <c r="A3" s="315" t="s">
        <v>91</v>
      </c>
      <c r="B3" s="315"/>
      <c r="C3" s="315"/>
      <c r="D3" s="315"/>
      <c r="E3" s="315"/>
      <c r="F3" s="315"/>
      <c r="G3" s="315"/>
      <c r="H3" s="315"/>
      <c r="I3" s="315"/>
      <c r="J3" s="315"/>
      <c r="K3" s="315"/>
      <c r="L3" s="315"/>
    </row>
    <row r="5" spans="1:12" ht="15.75" customHeight="1" x14ac:dyDescent="0.25">
      <c r="A5" s="3" t="s">
        <v>3</v>
      </c>
    </row>
    <row r="6" spans="1:12" ht="47.25" customHeight="1" x14ac:dyDescent="0.25">
      <c r="A6" s="316" t="s">
        <v>92</v>
      </c>
      <c r="B6" s="316"/>
      <c r="C6" s="316"/>
      <c r="D6" s="316"/>
      <c r="E6" s="316"/>
      <c r="F6" s="316"/>
      <c r="G6" s="316"/>
      <c r="H6" s="316"/>
      <c r="I6" s="316"/>
      <c r="J6" s="316"/>
      <c r="K6" s="316"/>
      <c r="L6" s="316"/>
    </row>
    <row r="8" spans="1:12" ht="15.75" customHeight="1" x14ac:dyDescent="0.25">
      <c r="A8" s="312" t="s">
        <v>9</v>
      </c>
      <c r="B8" s="312"/>
      <c r="C8" s="312"/>
      <c r="D8" s="312"/>
      <c r="E8" s="312"/>
      <c r="F8" s="312"/>
      <c r="G8" s="312"/>
      <c r="H8" s="312"/>
      <c r="I8" s="312"/>
      <c r="J8" s="312"/>
      <c r="K8" s="312"/>
      <c r="L8" s="312"/>
    </row>
    <row r="9" spans="1:12" ht="15.75" customHeight="1" x14ac:dyDescent="0.25">
      <c r="A9" s="4"/>
      <c r="B9" s="5" t="str">
        <f>'Benefits 204'!C5</f>
        <v>FY20-21</v>
      </c>
      <c r="C9" s="5" t="str">
        <f>'Benefits 204'!D5</f>
        <v>FY21-22</v>
      </c>
      <c r="D9" s="313" t="str">
        <f>'Benefits 204'!E5</f>
        <v>FY22-23</v>
      </c>
      <c r="E9" s="313"/>
      <c r="F9" s="313" t="str">
        <f>'Benefits 204'!G5</f>
        <v>FY23-24</v>
      </c>
      <c r="G9" s="313"/>
      <c r="H9" s="313"/>
      <c r="I9" s="313" t="s">
        <v>88</v>
      </c>
      <c r="J9" s="313"/>
      <c r="K9" s="313"/>
      <c r="L9" s="313"/>
    </row>
    <row r="10" spans="1:12" ht="15.75" customHeight="1" thickBot="1" x14ac:dyDescent="0.3">
      <c r="A10" s="6"/>
      <c r="B10" s="7" t="str">
        <f>'Benefits 204'!C6</f>
        <v>Actual</v>
      </c>
      <c r="C10" s="7" t="str">
        <f>'Benefits 204'!D6</f>
        <v>Actual</v>
      </c>
      <c r="D10" s="7" t="str">
        <f>'Benefits 204'!E6</f>
        <v>Budget</v>
      </c>
      <c r="E10" s="7" t="str">
        <f>'Benefits 204'!F6</f>
        <v>Actual</v>
      </c>
      <c r="F10" s="7" t="str">
        <f>'Benefits 204'!G6</f>
        <v>Budget</v>
      </c>
      <c r="G10" s="7" t="str">
        <f>'Benefits 204'!H6</f>
        <v>YTD</v>
      </c>
      <c r="H10" s="7" t="str">
        <f>'Benefits 204'!I6</f>
        <v>Est. EOY</v>
      </c>
      <c r="I10" s="7" t="s">
        <v>11</v>
      </c>
      <c r="J10" s="7" t="s">
        <v>12</v>
      </c>
      <c r="K10" s="7" t="s">
        <v>13</v>
      </c>
      <c r="L10" s="7" t="s">
        <v>14</v>
      </c>
    </row>
    <row r="11" spans="1:12" ht="15.75" customHeight="1" thickTop="1" x14ac:dyDescent="0.25">
      <c r="A11" s="1" t="str">
        <f>'Benefits 204'!A8</f>
        <v>Employee Benefits</v>
      </c>
      <c r="B11" s="8">
        <f>'Benefits 204'!C24</f>
        <v>1536046</v>
      </c>
      <c r="C11" s="8">
        <f>'Benefits 204'!D24</f>
        <v>1511329</v>
      </c>
      <c r="D11" s="8">
        <f>'Benefits 204'!E24</f>
        <v>1862546</v>
      </c>
      <c r="E11" s="8">
        <f>'Benefits 204'!F24</f>
        <v>1716694</v>
      </c>
      <c r="F11" s="8">
        <f>'Benefits 204'!G24</f>
        <v>2016700</v>
      </c>
      <c r="G11" s="8">
        <f>'Benefits 204'!H24</f>
        <v>981120</v>
      </c>
      <c r="H11" s="8">
        <f>'Benefits 204'!I24</f>
        <v>2020400</v>
      </c>
      <c r="I11" s="9">
        <f>'Benefits 204'!J24</f>
        <v>2320900</v>
      </c>
      <c r="J11" s="9">
        <f>'Benefits 204'!L24</f>
        <v>0</v>
      </c>
      <c r="K11" s="9">
        <f>'Benefits 204'!N24</f>
        <v>0</v>
      </c>
      <c r="L11" s="9">
        <f>'Benefits 204'!P24</f>
        <v>0</v>
      </c>
    </row>
    <row r="12" spans="1:12" ht="15.75" customHeight="1" x14ac:dyDescent="0.25">
      <c r="A12" s="3" t="str">
        <f>'Benefits 204'!A26</f>
        <v>Total Employee Benefits Expenditures</v>
      </c>
      <c r="B12" s="10">
        <f t="shared" ref="B12:J12" si="0">SUM(B11:B11)</f>
        <v>1536046</v>
      </c>
      <c r="C12" s="10">
        <f t="shared" si="0"/>
        <v>1511329</v>
      </c>
      <c r="D12" s="10">
        <f t="shared" si="0"/>
        <v>1862546</v>
      </c>
      <c r="E12" s="10">
        <f t="shared" si="0"/>
        <v>1716694</v>
      </c>
      <c r="F12" s="10">
        <f t="shared" si="0"/>
        <v>2016700</v>
      </c>
      <c r="G12" s="10">
        <f>SUM(G11:G11)</f>
        <v>981120</v>
      </c>
      <c r="H12" s="10">
        <f t="shared" si="0"/>
        <v>2020400</v>
      </c>
      <c r="I12" s="11">
        <f t="shared" si="0"/>
        <v>2320900</v>
      </c>
      <c r="J12" s="11">
        <f t="shared" si="0"/>
        <v>0</v>
      </c>
      <c r="K12" s="11">
        <f>SUM(K11:K11)</f>
        <v>0</v>
      </c>
      <c r="L12" s="11">
        <f>SUM(L11:L11)</f>
        <v>0</v>
      </c>
    </row>
    <row r="13" spans="1:12" ht="15.75" customHeight="1" x14ac:dyDescent="0.25">
      <c r="B13" s="8"/>
      <c r="C13" s="8"/>
      <c r="D13" s="8"/>
      <c r="E13" s="8"/>
      <c r="F13" s="8"/>
      <c r="G13" s="8"/>
      <c r="H13" s="8"/>
      <c r="I13" s="9"/>
      <c r="J13" s="9"/>
      <c r="K13" s="9"/>
      <c r="L13" s="9"/>
    </row>
    <row r="14" spans="1:12" ht="15.75" customHeight="1" x14ac:dyDescent="0.25">
      <c r="B14" s="8"/>
      <c r="C14" s="8"/>
      <c r="D14" s="8"/>
      <c r="E14" s="8"/>
      <c r="F14" s="8"/>
      <c r="G14" s="8"/>
      <c r="H14" s="8"/>
      <c r="I14" s="9"/>
      <c r="J14" s="9"/>
      <c r="K14" s="9"/>
      <c r="L14" s="9"/>
    </row>
    <row r="15" spans="1:12" ht="15.75" customHeight="1" thickBot="1" x14ac:dyDescent="0.3">
      <c r="A15" s="12" t="str">
        <f>'Benefits 204'!A29</f>
        <v>Net Employee Benefits Budget</v>
      </c>
      <c r="B15" s="13">
        <f t="shared" ref="B15:J15" si="1">B12</f>
        <v>1536046</v>
      </c>
      <c r="C15" s="13">
        <f t="shared" si="1"/>
        <v>1511329</v>
      </c>
      <c r="D15" s="13">
        <f t="shared" si="1"/>
        <v>1862546</v>
      </c>
      <c r="E15" s="13">
        <f t="shared" si="1"/>
        <v>1716694</v>
      </c>
      <c r="F15" s="13">
        <f t="shared" si="1"/>
        <v>2016700</v>
      </c>
      <c r="G15" s="13">
        <f>G12</f>
        <v>981120</v>
      </c>
      <c r="H15" s="13">
        <f t="shared" si="1"/>
        <v>2020400</v>
      </c>
      <c r="I15" s="14">
        <f t="shared" si="1"/>
        <v>2320900</v>
      </c>
      <c r="J15" s="14">
        <f t="shared" si="1"/>
        <v>0</v>
      </c>
      <c r="K15" s="14">
        <f>K12</f>
        <v>0</v>
      </c>
      <c r="L15" s="14">
        <f>L12</f>
        <v>0</v>
      </c>
    </row>
  </sheetData>
  <mergeCells count="8">
    <mergeCell ref="D9:E9"/>
    <mergeCell ref="F9:H9"/>
    <mergeCell ref="I9:L9"/>
    <mergeCell ref="A1:L1"/>
    <mergeCell ref="A2:L2"/>
    <mergeCell ref="A3:L3"/>
    <mergeCell ref="A6:L6"/>
    <mergeCell ref="A8:L8"/>
  </mergeCells>
  <printOptions horizontalCentered="1"/>
  <pageMargins left="0.7" right="0.7" top="0.75" bottom="0.75" header="0.3" footer="0.3"/>
  <pageSetup scale="93" orientation="landscape"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F288D-CC0C-4CE4-B21D-710CAD897A30}">
  <sheetPr>
    <pageSetUpPr fitToPage="1"/>
  </sheetPr>
  <dimension ref="A1:T53"/>
  <sheetViews>
    <sheetView view="pageLayout" zoomScaleNormal="100" zoomScaleSheetLayoutView="100" workbookViewId="0">
      <selection activeCell="K17" sqref="K17"/>
    </sheetView>
  </sheetViews>
  <sheetFormatPr defaultRowHeight="15.75" x14ac:dyDescent="0.25"/>
  <cols>
    <col min="1" max="1" width="5.28515625" style="15" bestFit="1" customWidth="1"/>
    <col min="2" max="2" width="43.7109375" style="15" bestFit="1" customWidth="1"/>
    <col min="3" max="9" width="10" style="15" customWidth="1"/>
    <col min="10" max="10" width="10" style="15" bestFit="1" customWidth="1"/>
    <col min="11" max="11" width="8.140625" style="15" bestFit="1" customWidth="1"/>
    <col min="12" max="12" width="10" style="15" hidden="1" customWidth="1"/>
    <col min="13" max="13" width="8.140625" style="15" hidden="1" customWidth="1"/>
    <col min="14" max="16" width="10" style="15" hidden="1" customWidth="1"/>
    <col min="21" max="16384" width="9.140625" style="15"/>
  </cols>
  <sheetData>
    <row r="1" spans="1:20" x14ac:dyDescent="0.25">
      <c r="A1" s="314" t="s">
        <v>0</v>
      </c>
      <c r="B1" s="314"/>
      <c r="C1" s="314"/>
      <c r="D1" s="314"/>
      <c r="E1" s="314"/>
      <c r="F1" s="314"/>
      <c r="G1" s="314"/>
      <c r="H1" s="314"/>
      <c r="I1" s="314"/>
      <c r="J1" s="314"/>
      <c r="K1" s="314"/>
      <c r="L1" s="314"/>
      <c r="M1" s="314"/>
      <c r="N1" s="314"/>
      <c r="O1" s="314"/>
      <c r="P1" s="314"/>
      <c r="Q1" s="15"/>
      <c r="R1" s="15"/>
      <c r="S1" s="15"/>
      <c r="T1" s="15"/>
    </row>
    <row r="2" spans="1:20" x14ac:dyDescent="0.25">
      <c r="A2" s="314" t="s">
        <v>90</v>
      </c>
      <c r="B2" s="314"/>
      <c r="C2" s="314"/>
      <c r="D2" s="314"/>
      <c r="E2" s="314"/>
      <c r="F2" s="314"/>
      <c r="G2" s="314"/>
      <c r="H2" s="314"/>
      <c r="I2" s="314"/>
      <c r="J2" s="314"/>
      <c r="K2" s="314"/>
      <c r="L2" s="314"/>
      <c r="M2" s="314"/>
      <c r="N2" s="314"/>
      <c r="O2" s="314"/>
      <c r="P2" s="314"/>
      <c r="Q2" s="15"/>
      <c r="R2" s="15"/>
      <c r="S2" s="15"/>
      <c r="T2" s="15"/>
    </row>
    <row r="3" spans="1:20" x14ac:dyDescent="0.25">
      <c r="A3" s="323" t="s">
        <v>91</v>
      </c>
      <c r="B3" s="323"/>
      <c r="C3" s="323"/>
      <c r="D3" s="323"/>
      <c r="E3" s="323"/>
      <c r="F3" s="323"/>
      <c r="G3" s="323"/>
      <c r="H3" s="323"/>
      <c r="I3" s="323"/>
      <c r="J3" s="323"/>
      <c r="K3" s="323"/>
      <c r="L3" s="323"/>
      <c r="M3" s="323"/>
      <c r="N3" s="323"/>
      <c r="O3" s="323"/>
      <c r="P3" s="323"/>
      <c r="Q3" s="15"/>
      <c r="R3" s="15"/>
      <c r="S3" s="15"/>
      <c r="T3" s="15"/>
    </row>
    <row r="5" spans="1:20" x14ac:dyDescent="0.25">
      <c r="A5" s="16"/>
      <c r="B5" s="16"/>
      <c r="C5" s="17" t="s">
        <v>16</v>
      </c>
      <c r="D5" s="17" t="s">
        <v>17</v>
      </c>
      <c r="E5" s="319" t="s">
        <v>18</v>
      </c>
      <c r="F5" s="320"/>
      <c r="G5" s="321" t="s">
        <v>10</v>
      </c>
      <c r="H5" s="321"/>
      <c r="I5" s="321"/>
      <c r="J5" s="322" t="s">
        <v>88</v>
      </c>
      <c r="K5" s="322"/>
      <c r="L5" s="322"/>
      <c r="M5" s="322"/>
      <c r="N5" s="322"/>
      <c r="O5" s="322"/>
      <c r="P5" s="322"/>
    </row>
    <row r="6" spans="1:20" ht="16.5" thickBot="1" x14ac:dyDescent="0.3">
      <c r="A6" s="18"/>
      <c r="B6" s="18"/>
      <c r="C6" s="19" t="s">
        <v>19</v>
      </c>
      <c r="D6" s="19" t="s">
        <v>19</v>
      </c>
      <c r="E6" s="20" t="s">
        <v>20</v>
      </c>
      <c r="F6" s="21" t="s">
        <v>19</v>
      </c>
      <c r="G6" s="22" t="s">
        <v>20</v>
      </c>
      <c r="H6" s="22" t="s">
        <v>21</v>
      </c>
      <c r="I6" s="22" t="s">
        <v>22</v>
      </c>
      <c r="J6" s="317" t="s">
        <v>23</v>
      </c>
      <c r="K6" s="317"/>
      <c r="L6" s="317" t="s">
        <v>12</v>
      </c>
      <c r="M6" s="317"/>
      <c r="N6" s="317" t="s">
        <v>24</v>
      </c>
      <c r="O6" s="317"/>
      <c r="P6" s="23" t="s">
        <v>14</v>
      </c>
    </row>
    <row r="7" spans="1:20" ht="16.5" thickTop="1" x14ac:dyDescent="0.25">
      <c r="A7" s="318" t="s">
        <v>25</v>
      </c>
      <c r="B7" s="318"/>
      <c r="C7" s="25"/>
      <c r="D7" s="25"/>
      <c r="E7" s="25"/>
      <c r="F7" s="25"/>
      <c r="G7" s="25"/>
      <c r="H7" s="26">
        <v>45291</v>
      </c>
      <c r="I7" s="28">
        <v>45473</v>
      </c>
      <c r="J7" s="27"/>
      <c r="K7" s="27"/>
      <c r="L7" s="27"/>
      <c r="M7" s="27"/>
      <c r="N7" s="27"/>
      <c r="O7" s="27"/>
      <c r="P7" s="27"/>
      <c r="Q7" s="15"/>
      <c r="R7" s="15"/>
      <c r="S7" s="15"/>
      <c r="T7" s="15"/>
    </row>
    <row r="8" spans="1:20" x14ac:dyDescent="0.25">
      <c r="A8" s="59" t="s">
        <v>93</v>
      </c>
      <c r="B8" s="25"/>
      <c r="C8" s="65"/>
      <c r="D8" s="65"/>
      <c r="E8" s="65"/>
      <c r="F8" s="65"/>
      <c r="G8" s="65"/>
      <c r="H8" s="65"/>
      <c r="I8" s="65"/>
      <c r="J8" s="66"/>
      <c r="K8" s="46"/>
      <c r="L8" s="66"/>
      <c r="M8" s="46"/>
      <c r="N8" s="66"/>
      <c r="O8" s="66"/>
      <c r="P8" s="46"/>
      <c r="Q8" s="15"/>
      <c r="R8" s="15"/>
      <c r="S8" s="15"/>
      <c r="T8" s="15"/>
    </row>
    <row r="9" spans="1:20" x14ac:dyDescent="0.25">
      <c r="A9" s="29">
        <v>51570</v>
      </c>
      <c r="B9" s="30" t="s">
        <v>94</v>
      </c>
      <c r="C9" s="31">
        <v>12700</v>
      </c>
      <c r="D9" s="33">
        <v>12700</v>
      </c>
      <c r="E9" s="32">
        <v>13600</v>
      </c>
      <c r="F9" s="33">
        <v>13000</v>
      </c>
      <c r="G9" s="32">
        <v>14200</v>
      </c>
      <c r="H9" s="34">
        <v>5700</v>
      </c>
      <c r="I9" s="33">
        <v>13300</v>
      </c>
      <c r="J9" s="35">
        <v>21000</v>
      </c>
      <c r="K9" s="37">
        <f>(J9-G9)/G9</f>
        <v>0.47887323943661969</v>
      </c>
      <c r="L9" s="35"/>
      <c r="M9" s="36">
        <f>(L9-G9)/G9</f>
        <v>-1</v>
      </c>
      <c r="N9" s="35"/>
      <c r="O9" s="37">
        <f>(N9-G9)/G9</f>
        <v>-1</v>
      </c>
      <c r="P9" s="38"/>
      <c r="Q9" s="15"/>
      <c r="R9" s="15"/>
      <c r="S9" s="15"/>
      <c r="T9" s="15"/>
    </row>
    <row r="10" spans="1:20" x14ac:dyDescent="0.25">
      <c r="A10" s="39">
        <v>51575</v>
      </c>
      <c r="B10" s="40" t="s">
        <v>95</v>
      </c>
      <c r="C10" s="41">
        <v>0</v>
      </c>
      <c r="D10" s="43">
        <v>100</v>
      </c>
      <c r="E10" s="42">
        <v>500</v>
      </c>
      <c r="F10" s="43">
        <v>256</v>
      </c>
      <c r="G10" s="42">
        <v>1000</v>
      </c>
      <c r="H10" s="44">
        <v>1099</v>
      </c>
      <c r="I10" s="43">
        <v>1600</v>
      </c>
      <c r="J10" s="45">
        <v>2400</v>
      </c>
      <c r="K10" s="47">
        <f t="shared" ref="K10:K29" si="0">(J10-G10)/G10</f>
        <v>1.4</v>
      </c>
      <c r="L10" s="45"/>
      <c r="M10" s="47">
        <f>(L10-G10)/G10</f>
        <v>-1</v>
      </c>
      <c r="N10" s="45"/>
      <c r="O10" s="47">
        <f>(N10-G10)/G10</f>
        <v>-1</v>
      </c>
      <c r="P10" s="48"/>
      <c r="Q10" s="15"/>
      <c r="R10" s="15"/>
      <c r="S10" s="15"/>
      <c r="T10" s="15"/>
    </row>
    <row r="11" spans="1:20" x14ac:dyDescent="0.25">
      <c r="A11" s="39">
        <v>52020</v>
      </c>
      <c r="B11" s="40" t="s">
        <v>96</v>
      </c>
      <c r="C11" s="41">
        <v>82325</v>
      </c>
      <c r="D11" s="43">
        <v>97584</v>
      </c>
      <c r="E11" s="42">
        <v>142838</v>
      </c>
      <c r="F11" s="43">
        <v>137145</v>
      </c>
      <c r="G11" s="42">
        <v>150000</v>
      </c>
      <c r="H11" s="44">
        <v>68859</v>
      </c>
      <c r="I11" s="43">
        <v>109000</v>
      </c>
      <c r="J11" s="45">
        <v>100000</v>
      </c>
      <c r="K11" s="47">
        <f t="shared" si="0"/>
        <v>-0.33333333333333331</v>
      </c>
      <c r="L11" s="45"/>
      <c r="M11" s="47">
        <f>(L11-G11)/G11</f>
        <v>-1</v>
      </c>
      <c r="N11" s="45"/>
      <c r="O11" s="47">
        <f>(N11-G11)/G11</f>
        <v>-1</v>
      </c>
      <c r="P11" s="48"/>
      <c r="Q11" s="15"/>
      <c r="R11" s="15"/>
      <c r="S11" s="15"/>
      <c r="T11" s="15"/>
    </row>
    <row r="12" spans="1:20" x14ac:dyDescent="0.25">
      <c r="A12" s="39">
        <v>52030</v>
      </c>
      <c r="B12" s="40" t="s">
        <v>97</v>
      </c>
      <c r="C12" s="41">
        <v>6699</v>
      </c>
      <c r="D12" s="43">
        <v>6375</v>
      </c>
      <c r="E12" s="42">
        <v>8208</v>
      </c>
      <c r="F12" s="43">
        <v>9725</v>
      </c>
      <c r="G12" s="42">
        <v>12500</v>
      </c>
      <c r="H12" s="44">
        <v>5372</v>
      </c>
      <c r="I12" s="43">
        <v>12500</v>
      </c>
      <c r="J12" s="45">
        <v>13000</v>
      </c>
      <c r="K12" s="47">
        <f t="shared" si="0"/>
        <v>0.04</v>
      </c>
      <c r="L12" s="45"/>
      <c r="M12" s="46">
        <f>(L12-G12)/G12</f>
        <v>-1</v>
      </c>
      <c r="N12" s="45"/>
      <c r="O12" s="47">
        <f>(N12-G12)/G12</f>
        <v>-1</v>
      </c>
      <c r="P12" s="48"/>
      <c r="Q12" s="15"/>
      <c r="R12" s="15"/>
      <c r="S12" s="15"/>
      <c r="T12" s="15"/>
    </row>
    <row r="13" spans="1:20" x14ac:dyDescent="0.25">
      <c r="A13" s="39">
        <v>52040</v>
      </c>
      <c r="B13" s="40" t="s">
        <v>98</v>
      </c>
      <c r="C13" s="41">
        <v>26004</v>
      </c>
      <c r="D13" s="43">
        <v>25243</v>
      </c>
      <c r="E13" s="42">
        <v>26000</v>
      </c>
      <c r="F13" s="43">
        <v>30048</v>
      </c>
      <c r="G13" s="42">
        <v>35000</v>
      </c>
      <c r="H13" s="44">
        <v>17415</v>
      </c>
      <c r="I13" s="43">
        <v>35000</v>
      </c>
      <c r="J13" s="45">
        <v>41500</v>
      </c>
      <c r="K13" s="47">
        <f t="shared" si="0"/>
        <v>0.18571428571428572</v>
      </c>
      <c r="L13" s="45"/>
      <c r="M13" s="46">
        <f>(L13-G13)/G13</f>
        <v>-1</v>
      </c>
      <c r="N13" s="45"/>
      <c r="O13" s="47">
        <f>(N13-G13)/G13</f>
        <v>-1</v>
      </c>
      <c r="P13" s="48"/>
      <c r="Q13" s="15"/>
      <c r="R13" s="15"/>
      <c r="S13" s="15"/>
      <c r="T13" s="15"/>
    </row>
    <row r="14" spans="1:20" x14ac:dyDescent="0.25">
      <c r="A14" s="39">
        <v>52050</v>
      </c>
      <c r="B14" s="40" t="s">
        <v>99</v>
      </c>
      <c r="C14" s="41">
        <v>0</v>
      </c>
      <c r="D14" s="43">
        <v>0</v>
      </c>
      <c r="E14" s="42">
        <v>0</v>
      </c>
      <c r="F14" s="43">
        <v>0</v>
      </c>
      <c r="G14" s="42">
        <v>3000</v>
      </c>
      <c r="H14" s="44">
        <v>1285</v>
      </c>
      <c r="I14" s="43">
        <v>3000</v>
      </c>
      <c r="J14" s="45">
        <v>9000</v>
      </c>
      <c r="K14" s="47">
        <f t="shared" si="0"/>
        <v>2</v>
      </c>
      <c r="L14" s="45"/>
      <c r="M14" s="46">
        <v>1</v>
      </c>
      <c r="N14" s="45"/>
      <c r="O14" s="47">
        <v>1</v>
      </c>
      <c r="P14" s="48"/>
      <c r="Q14" s="15"/>
      <c r="R14" s="15"/>
      <c r="S14" s="15"/>
      <c r="T14" s="15"/>
    </row>
    <row r="15" spans="1:20" x14ac:dyDescent="0.25">
      <c r="A15" s="39">
        <v>52110</v>
      </c>
      <c r="B15" s="40" t="s">
        <v>100</v>
      </c>
      <c r="C15" s="41">
        <v>26137</v>
      </c>
      <c r="D15" s="43">
        <v>25383</v>
      </c>
      <c r="E15" s="42">
        <v>32000</v>
      </c>
      <c r="F15" s="43">
        <v>24147</v>
      </c>
      <c r="G15" s="42">
        <v>28000</v>
      </c>
      <c r="H15" s="44">
        <v>13414</v>
      </c>
      <c r="I15" s="43">
        <v>28000</v>
      </c>
      <c r="J15" s="45">
        <v>25000</v>
      </c>
      <c r="K15" s="47">
        <f t="shared" si="0"/>
        <v>-0.10714285714285714</v>
      </c>
      <c r="L15" s="45"/>
      <c r="M15" s="46">
        <f>(L15-G15)/G15</f>
        <v>-1</v>
      </c>
      <c r="N15" s="45"/>
      <c r="O15" s="47">
        <f>(N15-G15)/G15</f>
        <v>-1</v>
      </c>
      <c r="P15" s="48"/>
      <c r="Q15" s="15"/>
      <c r="R15" s="15"/>
      <c r="S15" s="15"/>
      <c r="T15" s="15"/>
    </row>
    <row r="16" spans="1:20" x14ac:dyDescent="0.25">
      <c r="A16" s="39">
        <v>52120</v>
      </c>
      <c r="B16" s="40" t="s">
        <v>101</v>
      </c>
      <c r="C16" s="41">
        <v>293855</v>
      </c>
      <c r="D16" s="43">
        <v>338570</v>
      </c>
      <c r="E16" s="42">
        <v>370000</v>
      </c>
      <c r="F16" s="43">
        <v>399098</v>
      </c>
      <c r="G16" s="42">
        <v>435000</v>
      </c>
      <c r="H16" s="44">
        <v>240244</v>
      </c>
      <c r="I16" s="43">
        <v>480000</v>
      </c>
      <c r="J16" s="45">
        <v>525000</v>
      </c>
      <c r="K16" s="47">
        <f t="shared" si="0"/>
        <v>0.20689655172413793</v>
      </c>
      <c r="L16" s="45"/>
      <c r="M16" s="47">
        <f>(L16-G16)/G16</f>
        <v>-1</v>
      </c>
      <c r="N16" s="45"/>
      <c r="O16" s="47">
        <f>(N16-G16)/G16</f>
        <v>-1</v>
      </c>
      <c r="P16" s="48"/>
      <c r="Q16" s="15"/>
      <c r="R16" s="15"/>
      <c r="S16" s="15"/>
      <c r="T16" s="15"/>
    </row>
    <row r="17" spans="1:20" x14ac:dyDescent="0.25">
      <c r="A17" s="39">
        <v>52200</v>
      </c>
      <c r="B17" s="40" t="s">
        <v>102</v>
      </c>
      <c r="C17" s="41">
        <v>837478</v>
      </c>
      <c r="D17" s="43">
        <v>766662</v>
      </c>
      <c r="E17" s="42">
        <v>973000</v>
      </c>
      <c r="F17" s="43">
        <v>814551</v>
      </c>
      <c r="G17" s="42">
        <v>980000</v>
      </c>
      <c r="H17" s="44">
        <v>456375</v>
      </c>
      <c r="I17" s="43">
        <v>980000</v>
      </c>
      <c r="J17" s="45">
        <v>1135000</v>
      </c>
      <c r="K17" s="47">
        <f t="shared" si="0"/>
        <v>0.15816326530612246</v>
      </c>
      <c r="L17" s="45"/>
      <c r="M17" s="47">
        <f>(L17-G17)/G17</f>
        <v>-1</v>
      </c>
      <c r="N17" s="45"/>
      <c r="O17" s="47">
        <f>(N17-G17)/G17</f>
        <v>-1</v>
      </c>
      <c r="P17" s="48"/>
      <c r="Q17" s="15"/>
      <c r="R17" s="15"/>
      <c r="S17" s="15"/>
      <c r="T17" s="15"/>
    </row>
    <row r="18" spans="1:20" x14ac:dyDescent="0.25">
      <c r="A18" s="39">
        <v>52210</v>
      </c>
      <c r="B18" s="40" t="s">
        <v>103</v>
      </c>
      <c r="C18" s="41">
        <v>0</v>
      </c>
      <c r="D18" s="43">
        <v>0</v>
      </c>
      <c r="E18" s="42">
        <v>0</v>
      </c>
      <c r="F18" s="43">
        <v>0</v>
      </c>
      <c r="G18" s="42">
        <v>0</v>
      </c>
      <c r="H18" s="44">
        <v>0</v>
      </c>
      <c r="I18" s="43">
        <v>0</v>
      </c>
      <c r="J18" s="45">
        <v>28100</v>
      </c>
      <c r="K18" s="47">
        <v>1</v>
      </c>
      <c r="L18" s="45"/>
      <c r="M18" s="46">
        <v>0</v>
      </c>
      <c r="N18" s="45"/>
      <c r="O18" s="47">
        <v>0</v>
      </c>
      <c r="P18" s="48"/>
      <c r="Q18" s="15"/>
      <c r="R18" s="15"/>
      <c r="S18" s="15"/>
      <c r="T18" s="15"/>
    </row>
    <row r="19" spans="1:20" x14ac:dyDescent="0.25">
      <c r="A19" s="39">
        <v>52220</v>
      </c>
      <c r="B19" s="40" t="s">
        <v>104</v>
      </c>
      <c r="C19" s="41">
        <v>0</v>
      </c>
      <c r="D19" s="43">
        <v>0</v>
      </c>
      <c r="E19" s="42">
        <v>0</v>
      </c>
      <c r="F19" s="43">
        <v>0</v>
      </c>
      <c r="G19" s="42">
        <v>0</v>
      </c>
      <c r="H19" s="44">
        <v>0</v>
      </c>
      <c r="I19" s="43">
        <v>0</v>
      </c>
      <c r="J19" s="45">
        <v>2900</v>
      </c>
      <c r="K19" s="47">
        <v>1</v>
      </c>
      <c r="L19" s="45"/>
      <c r="M19" s="46">
        <v>0</v>
      </c>
      <c r="N19" s="45"/>
      <c r="O19" s="47">
        <v>0</v>
      </c>
      <c r="P19" s="48"/>
      <c r="Q19" s="15"/>
      <c r="R19" s="15"/>
      <c r="S19" s="15"/>
      <c r="T19" s="15"/>
    </row>
    <row r="20" spans="1:20" x14ac:dyDescent="0.25">
      <c r="A20" s="39">
        <v>52300</v>
      </c>
      <c r="B20" s="40" t="s">
        <v>105</v>
      </c>
      <c r="C20" s="41">
        <v>249448</v>
      </c>
      <c r="D20" s="43">
        <v>237312</v>
      </c>
      <c r="E20" s="42">
        <v>295000</v>
      </c>
      <c r="F20" s="43">
        <v>288024</v>
      </c>
      <c r="G20" s="42">
        <v>350000</v>
      </c>
      <c r="H20" s="44">
        <v>169899</v>
      </c>
      <c r="I20" s="43">
        <v>350000</v>
      </c>
      <c r="J20" s="45">
        <v>410000</v>
      </c>
      <c r="K20" s="47">
        <f t="shared" si="0"/>
        <v>0.17142857142857143</v>
      </c>
      <c r="L20" s="45"/>
      <c r="M20" s="46">
        <f>(L20-G20)/G20</f>
        <v>-1</v>
      </c>
      <c r="N20" s="45"/>
      <c r="O20" s="47">
        <f>(N20-G20)/G20</f>
        <v>-1</v>
      </c>
      <c r="P20" s="48"/>
      <c r="Q20" s="15"/>
      <c r="R20" s="15"/>
      <c r="S20" s="15"/>
      <c r="T20" s="15"/>
    </row>
    <row r="21" spans="1:20" x14ac:dyDescent="0.25">
      <c r="A21" s="39">
        <v>52500</v>
      </c>
      <c r="B21" s="40" t="s">
        <v>106</v>
      </c>
      <c r="C21" s="41">
        <v>0</v>
      </c>
      <c r="D21" s="43">
        <v>0</v>
      </c>
      <c r="E21" s="42">
        <v>0</v>
      </c>
      <c r="F21" s="43"/>
      <c r="G21" s="42">
        <v>1600</v>
      </c>
      <c r="H21" s="44">
        <v>545</v>
      </c>
      <c r="I21" s="43">
        <v>1600</v>
      </c>
      <c r="J21" s="45">
        <v>1600</v>
      </c>
      <c r="K21" s="47">
        <v>1</v>
      </c>
      <c r="L21" s="45"/>
      <c r="M21" s="46">
        <v>1</v>
      </c>
      <c r="N21" s="45"/>
      <c r="O21" s="47">
        <v>1</v>
      </c>
      <c r="P21" s="48"/>
      <c r="Q21" s="15"/>
      <c r="R21" s="15"/>
      <c r="S21" s="15"/>
      <c r="T21" s="15"/>
    </row>
    <row r="22" spans="1:20" x14ac:dyDescent="0.25">
      <c r="A22" s="39">
        <v>52530</v>
      </c>
      <c r="B22" s="40" t="s">
        <v>107</v>
      </c>
      <c r="C22" s="41">
        <v>1400</v>
      </c>
      <c r="D22" s="43">
        <v>1400</v>
      </c>
      <c r="E22" s="42">
        <v>1400</v>
      </c>
      <c r="F22" s="43">
        <v>700</v>
      </c>
      <c r="G22" s="42">
        <v>1400</v>
      </c>
      <c r="H22" s="44">
        <v>0</v>
      </c>
      <c r="I22" s="43">
        <v>1400</v>
      </c>
      <c r="J22" s="45">
        <v>1400</v>
      </c>
      <c r="K22" s="47">
        <f>(J22-G22)/G22</f>
        <v>0</v>
      </c>
      <c r="L22" s="45"/>
      <c r="M22" s="46">
        <f>(L22-G22)/G22</f>
        <v>-1</v>
      </c>
      <c r="N22" s="45"/>
      <c r="O22" s="47">
        <f>(N22-G22)/G22</f>
        <v>-1</v>
      </c>
      <c r="P22" s="48"/>
      <c r="Q22" s="15"/>
      <c r="R22" s="15"/>
      <c r="S22" s="15"/>
      <c r="T22" s="15"/>
    </row>
    <row r="23" spans="1:20" x14ac:dyDescent="0.25">
      <c r="A23" s="49">
        <v>56300</v>
      </c>
      <c r="B23" s="50" t="s">
        <v>108</v>
      </c>
      <c r="C23" s="51">
        <v>0</v>
      </c>
      <c r="D23" s="53">
        <v>0</v>
      </c>
      <c r="E23" s="52">
        <v>0</v>
      </c>
      <c r="F23" s="53"/>
      <c r="G23" s="52">
        <v>5000</v>
      </c>
      <c r="H23" s="54">
        <v>913</v>
      </c>
      <c r="I23" s="53">
        <v>5000</v>
      </c>
      <c r="J23" s="55">
        <v>5000</v>
      </c>
      <c r="K23" s="57">
        <v>1</v>
      </c>
      <c r="L23" s="55"/>
      <c r="M23" s="56">
        <v>1</v>
      </c>
      <c r="N23" s="55"/>
      <c r="O23" s="57">
        <v>1</v>
      </c>
      <c r="P23" s="73"/>
      <c r="Q23" s="15"/>
      <c r="R23" s="15"/>
      <c r="S23" s="15"/>
      <c r="T23" s="15"/>
    </row>
    <row r="24" spans="1:20" s="63" customFormat="1" x14ac:dyDescent="0.25">
      <c r="A24" s="59"/>
      <c r="B24" s="59"/>
      <c r="C24" s="60">
        <f t="shared" ref="C24:J24" si="1">SUM(C9:C23)</f>
        <v>1536046</v>
      </c>
      <c r="D24" s="60">
        <f t="shared" si="1"/>
        <v>1511329</v>
      </c>
      <c r="E24" s="60">
        <f t="shared" si="1"/>
        <v>1862546</v>
      </c>
      <c r="F24" s="60">
        <f t="shared" si="1"/>
        <v>1716694</v>
      </c>
      <c r="G24" s="60">
        <f t="shared" si="1"/>
        <v>2016700</v>
      </c>
      <c r="H24" s="60">
        <f t="shared" si="1"/>
        <v>981120</v>
      </c>
      <c r="I24" s="60">
        <f t="shared" si="1"/>
        <v>2020400</v>
      </c>
      <c r="J24" s="61">
        <f t="shared" si="1"/>
        <v>2320900</v>
      </c>
      <c r="K24" s="62">
        <f t="shared" si="0"/>
        <v>0.15084048197550454</v>
      </c>
      <c r="L24" s="61">
        <f>SUM(L9:L23)</f>
        <v>0</v>
      </c>
      <c r="M24" s="62">
        <f>(L24-G24)/G24</f>
        <v>-1</v>
      </c>
      <c r="N24" s="61">
        <f>SUM(N9:N23)</f>
        <v>0</v>
      </c>
      <c r="O24" s="62">
        <f>(N24-G24)/G24</f>
        <v>-1</v>
      </c>
      <c r="P24" s="61">
        <f>SUM(P9:P23)</f>
        <v>0</v>
      </c>
    </row>
    <row r="25" spans="1:20" x14ac:dyDescent="0.25">
      <c r="A25" s="25"/>
      <c r="B25" s="25"/>
      <c r="C25" s="65"/>
      <c r="D25" s="65"/>
      <c r="E25" s="65"/>
      <c r="F25" s="65"/>
      <c r="G25" s="65"/>
      <c r="H25" s="65"/>
      <c r="I25" s="65"/>
      <c r="J25" s="66"/>
      <c r="K25" s="46"/>
      <c r="L25" s="66"/>
      <c r="M25" s="46"/>
      <c r="N25" s="66"/>
      <c r="O25" s="46"/>
      <c r="P25" s="72"/>
      <c r="Q25" s="15"/>
      <c r="R25" s="15"/>
      <c r="S25" s="15"/>
      <c r="T25" s="15"/>
    </row>
    <row r="26" spans="1:20" s="63" customFormat="1" x14ac:dyDescent="0.25">
      <c r="A26" s="59" t="s">
        <v>109</v>
      </c>
      <c r="B26" s="59"/>
      <c r="C26" s="74">
        <f t="shared" ref="C26:P26" si="2">C24</f>
        <v>1536046</v>
      </c>
      <c r="D26" s="74">
        <f t="shared" si="2"/>
        <v>1511329</v>
      </c>
      <c r="E26" s="74">
        <f t="shared" si="2"/>
        <v>1862546</v>
      </c>
      <c r="F26" s="74">
        <f t="shared" si="2"/>
        <v>1716694</v>
      </c>
      <c r="G26" s="74">
        <f t="shared" si="2"/>
        <v>2016700</v>
      </c>
      <c r="H26" s="74">
        <f t="shared" si="2"/>
        <v>981120</v>
      </c>
      <c r="I26" s="74">
        <f t="shared" si="2"/>
        <v>2020400</v>
      </c>
      <c r="J26" s="75">
        <f t="shared" si="2"/>
        <v>2320900</v>
      </c>
      <c r="K26" s="62">
        <f t="shared" si="0"/>
        <v>0.15084048197550454</v>
      </c>
      <c r="L26" s="75">
        <f>L24</f>
        <v>0</v>
      </c>
      <c r="M26" s="62">
        <f>(L26-G26)/G26</f>
        <v>-1</v>
      </c>
      <c r="N26" s="75">
        <f>N24</f>
        <v>0</v>
      </c>
      <c r="O26" s="62">
        <f>(N26-G26)/G26</f>
        <v>-1</v>
      </c>
      <c r="P26" s="75">
        <f t="shared" si="2"/>
        <v>0</v>
      </c>
    </row>
    <row r="27" spans="1:20" x14ac:dyDescent="0.25">
      <c r="A27" s="25"/>
      <c r="B27" s="25"/>
      <c r="C27" s="65"/>
      <c r="D27" s="65"/>
      <c r="E27" s="65"/>
      <c r="F27" s="65"/>
      <c r="G27" s="65"/>
      <c r="H27" s="65"/>
      <c r="I27" s="65"/>
      <c r="J27" s="66"/>
      <c r="K27" s="46"/>
      <c r="L27" s="66"/>
      <c r="M27" s="46"/>
      <c r="N27" s="66"/>
      <c r="O27" s="46"/>
      <c r="P27" s="72"/>
      <c r="Q27" s="15"/>
      <c r="R27" s="15"/>
      <c r="S27" s="15"/>
      <c r="T27" s="15"/>
    </row>
    <row r="28" spans="1:20" x14ac:dyDescent="0.25">
      <c r="A28" s="25"/>
      <c r="B28" s="25"/>
      <c r="C28" s="65"/>
      <c r="D28" s="65"/>
      <c r="E28" s="65"/>
      <c r="F28" s="65"/>
      <c r="G28" s="65"/>
      <c r="H28" s="65"/>
      <c r="I28" s="65"/>
      <c r="J28" s="66"/>
      <c r="K28" s="46"/>
      <c r="L28" s="66"/>
      <c r="M28" s="46"/>
      <c r="N28" s="66"/>
      <c r="O28" s="46"/>
      <c r="P28" s="72"/>
      <c r="Q28" s="15"/>
      <c r="R28" s="15"/>
      <c r="S28" s="15"/>
      <c r="T28" s="15"/>
    </row>
    <row r="29" spans="1:20" s="63" customFormat="1" ht="16.5" thickBot="1" x14ac:dyDescent="0.3">
      <c r="A29" s="79" t="s">
        <v>110</v>
      </c>
      <c r="B29" s="79"/>
      <c r="C29" s="80">
        <f t="shared" ref="C29:P29" si="3">C26</f>
        <v>1536046</v>
      </c>
      <c r="D29" s="80">
        <f t="shared" si="3"/>
        <v>1511329</v>
      </c>
      <c r="E29" s="80">
        <f t="shared" si="3"/>
        <v>1862546</v>
      </c>
      <c r="F29" s="80">
        <f t="shared" si="3"/>
        <v>1716694</v>
      </c>
      <c r="G29" s="80">
        <f t="shared" si="3"/>
        <v>2016700</v>
      </c>
      <c r="H29" s="80">
        <f t="shared" si="3"/>
        <v>981120</v>
      </c>
      <c r="I29" s="80">
        <f t="shared" si="3"/>
        <v>2020400</v>
      </c>
      <c r="J29" s="81">
        <f t="shared" si="3"/>
        <v>2320900</v>
      </c>
      <c r="K29" s="82">
        <f t="shared" si="0"/>
        <v>0.15084048197550454</v>
      </c>
      <c r="L29" s="81">
        <f>L26</f>
        <v>0</v>
      </c>
      <c r="M29" s="82">
        <f>(L29-G29)/G29</f>
        <v>-1</v>
      </c>
      <c r="N29" s="81">
        <f>N26</f>
        <v>0</v>
      </c>
      <c r="O29" s="82">
        <f>(N29-G29)/G29</f>
        <v>-1</v>
      </c>
      <c r="P29" s="81">
        <f t="shared" si="3"/>
        <v>0</v>
      </c>
    </row>
    <row r="30" spans="1:20" x14ac:dyDescent="0.25">
      <c r="A30" s="25"/>
      <c r="B30" s="25"/>
      <c r="C30" s="65"/>
      <c r="D30" s="65"/>
      <c r="E30" s="65"/>
      <c r="F30" s="65"/>
      <c r="G30" s="65"/>
      <c r="H30" s="65"/>
      <c r="I30" s="65"/>
      <c r="J30" s="65"/>
      <c r="K30" s="83"/>
      <c r="L30" s="83"/>
      <c r="M30" s="83"/>
      <c r="N30" s="65"/>
      <c r="O30" s="65"/>
      <c r="P30" s="83"/>
      <c r="Q30" s="15"/>
      <c r="R30" s="15"/>
      <c r="S30" s="15"/>
      <c r="T30" s="15"/>
    </row>
    <row r="31" spans="1:20" x14ac:dyDescent="0.25">
      <c r="A31" s="25"/>
      <c r="B31" s="25"/>
      <c r="C31" s="65"/>
      <c r="D31" s="65"/>
      <c r="E31" s="65"/>
      <c r="F31" s="65"/>
      <c r="G31" s="65"/>
      <c r="H31" s="65"/>
      <c r="I31" s="65"/>
      <c r="J31" s="65"/>
      <c r="K31" s="83"/>
      <c r="L31" s="83"/>
      <c r="M31" s="83"/>
      <c r="N31" s="65"/>
      <c r="O31" s="65"/>
      <c r="P31" s="83"/>
      <c r="Q31" s="15"/>
      <c r="R31" s="15"/>
      <c r="S31" s="15"/>
      <c r="T31" s="15"/>
    </row>
    <row r="32" spans="1:20" x14ac:dyDescent="0.25">
      <c r="A32" s="25"/>
      <c r="B32" s="25"/>
      <c r="C32" s="65"/>
      <c r="D32" s="65"/>
      <c r="E32" s="65"/>
      <c r="F32" s="65"/>
      <c r="G32" s="65"/>
      <c r="H32" s="65"/>
      <c r="I32" s="65"/>
      <c r="J32" s="65"/>
      <c r="K32" s="83"/>
      <c r="L32" s="83"/>
      <c r="M32" s="83"/>
      <c r="N32" s="65"/>
      <c r="O32" s="65"/>
      <c r="P32" s="83"/>
      <c r="Q32" s="15"/>
      <c r="R32" s="15"/>
      <c r="S32" s="15"/>
      <c r="T32" s="15"/>
    </row>
    <row r="33" spans="1:20" x14ac:dyDescent="0.25">
      <c r="A33" s="25"/>
      <c r="B33" s="25"/>
      <c r="C33" s="65"/>
      <c r="D33" s="65"/>
      <c r="E33" s="65"/>
      <c r="F33" s="65"/>
      <c r="G33" s="65"/>
      <c r="H33" s="65"/>
      <c r="I33" s="65"/>
      <c r="J33" s="65"/>
      <c r="K33" s="83"/>
      <c r="L33" s="83"/>
      <c r="M33" s="83"/>
      <c r="N33" s="65"/>
      <c r="O33" s="65"/>
      <c r="P33" s="83"/>
      <c r="Q33" s="15"/>
      <c r="R33" s="15"/>
      <c r="S33" s="15"/>
      <c r="T33" s="15"/>
    </row>
    <row r="34" spans="1:20" x14ac:dyDescent="0.25">
      <c r="A34" s="25"/>
      <c r="B34" s="25"/>
      <c r="C34" s="65"/>
      <c r="D34" s="65"/>
      <c r="E34" s="65"/>
      <c r="F34" s="65"/>
      <c r="G34" s="65"/>
      <c r="H34" s="65"/>
      <c r="I34" s="65"/>
      <c r="J34" s="65"/>
      <c r="K34" s="83"/>
      <c r="L34" s="83"/>
      <c r="M34" s="83"/>
      <c r="N34" s="65"/>
      <c r="O34" s="65"/>
      <c r="P34" s="83"/>
      <c r="Q34" s="15"/>
      <c r="R34" s="15"/>
      <c r="S34" s="15"/>
      <c r="T34" s="15"/>
    </row>
    <row r="35" spans="1:20" x14ac:dyDescent="0.25">
      <c r="A35" s="25"/>
      <c r="B35" s="25"/>
      <c r="C35" s="65"/>
      <c r="D35" s="65"/>
      <c r="E35" s="65"/>
      <c r="F35" s="65"/>
      <c r="G35" s="65"/>
      <c r="H35" s="65"/>
      <c r="I35" s="65"/>
      <c r="J35" s="65"/>
      <c r="K35" s="83"/>
      <c r="L35" s="83"/>
      <c r="M35" s="83"/>
      <c r="N35" s="65"/>
      <c r="O35" s="65"/>
      <c r="P35" s="83"/>
      <c r="Q35" s="15"/>
      <c r="R35" s="15"/>
      <c r="S35" s="15"/>
      <c r="T35" s="15"/>
    </row>
    <row r="36" spans="1:20" x14ac:dyDescent="0.25">
      <c r="A36" s="25"/>
      <c r="B36" s="25"/>
      <c r="C36" s="65"/>
      <c r="D36" s="65"/>
      <c r="E36" s="65"/>
      <c r="F36" s="65"/>
      <c r="G36" s="65"/>
      <c r="H36" s="65"/>
      <c r="I36" s="65"/>
      <c r="J36" s="65"/>
      <c r="K36" s="25"/>
      <c r="L36" s="25"/>
      <c r="M36" s="25"/>
      <c r="N36" s="65"/>
      <c r="O36" s="65"/>
      <c r="P36" s="25"/>
      <c r="Q36" s="15"/>
      <c r="R36" s="15"/>
      <c r="S36" s="15"/>
      <c r="T36" s="15"/>
    </row>
    <row r="37" spans="1:20" x14ac:dyDescent="0.25">
      <c r="A37" s="25"/>
      <c r="B37" s="25"/>
      <c r="C37" s="65"/>
      <c r="D37" s="65"/>
      <c r="E37" s="65"/>
      <c r="F37" s="65"/>
      <c r="G37" s="65"/>
      <c r="H37" s="65"/>
      <c r="I37" s="65"/>
      <c r="J37" s="65"/>
      <c r="K37" s="25"/>
      <c r="L37" s="25"/>
      <c r="M37" s="25"/>
      <c r="N37" s="65"/>
      <c r="O37" s="65"/>
      <c r="P37" s="25"/>
      <c r="Q37" s="15"/>
      <c r="R37" s="15"/>
      <c r="S37" s="15"/>
      <c r="T37" s="15"/>
    </row>
    <row r="38" spans="1:20" x14ac:dyDescent="0.25">
      <c r="A38" s="25"/>
      <c r="B38" s="25"/>
      <c r="C38" s="65"/>
      <c r="D38" s="65"/>
      <c r="E38" s="65"/>
      <c r="F38" s="65"/>
      <c r="G38" s="65"/>
      <c r="H38" s="65"/>
      <c r="I38" s="65"/>
      <c r="J38" s="65"/>
      <c r="K38" s="25"/>
      <c r="L38" s="25"/>
      <c r="M38" s="25"/>
      <c r="N38" s="65"/>
      <c r="O38" s="65"/>
      <c r="P38" s="25"/>
      <c r="Q38" s="15"/>
      <c r="R38" s="15"/>
      <c r="S38" s="15"/>
      <c r="T38" s="15"/>
    </row>
    <row r="39" spans="1:20" x14ac:dyDescent="0.25">
      <c r="A39" s="25"/>
      <c r="B39" s="25"/>
      <c r="C39" s="25"/>
      <c r="D39" s="25"/>
      <c r="E39" s="25"/>
      <c r="F39" s="25"/>
      <c r="G39" s="25"/>
      <c r="H39" s="25"/>
      <c r="I39" s="25"/>
      <c r="J39" s="25"/>
      <c r="K39" s="25"/>
      <c r="L39" s="25"/>
      <c r="M39" s="25"/>
      <c r="N39" s="25"/>
      <c r="O39" s="25"/>
      <c r="P39" s="25"/>
      <c r="Q39" s="15"/>
      <c r="R39" s="15"/>
      <c r="S39" s="15"/>
      <c r="T39" s="15"/>
    </row>
    <row r="40" spans="1:20" x14ac:dyDescent="0.25">
      <c r="A40" s="25"/>
      <c r="B40" s="25"/>
      <c r="C40" s="25"/>
      <c r="D40" s="25"/>
      <c r="E40" s="25"/>
      <c r="F40" s="25"/>
      <c r="G40" s="25"/>
      <c r="H40" s="25"/>
      <c r="I40" s="25"/>
      <c r="J40" s="25"/>
      <c r="K40" s="25"/>
      <c r="L40" s="25"/>
      <c r="M40" s="25"/>
      <c r="N40" s="25"/>
      <c r="O40" s="25"/>
      <c r="P40" s="25"/>
      <c r="Q40" s="15"/>
      <c r="R40" s="15"/>
      <c r="S40" s="15"/>
      <c r="T40" s="15"/>
    </row>
    <row r="41" spans="1:20" x14ac:dyDescent="0.25">
      <c r="A41" s="25"/>
      <c r="B41" s="25"/>
      <c r="C41" s="25"/>
      <c r="D41" s="25"/>
      <c r="E41" s="25"/>
      <c r="F41" s="25"/>
      <c r="G41" s="25"/>
      <c r="H41" s="25"/>
      <c r="I41" s="25"/>
      <c r="J41" s="25"/>
      <c r="K41" s="25"/>
      <c r="L41" s="25"/>
      <c r="M41" s="25"/>
      <c r="N41" s="25"/>
      <c r="O41" s="25"/>
      <c r="P41" s="25"/>
      <c r="Q41" s="15"/>
      <c r="R41" s="15"/>
      <c r="S41" s="15"/>
      <c r="T41" s="15"/>
    </row>
    <row r="42" spans="1:20" x14ac:dyDescent="0.25">
      <c r="A42" s="25"/>
      <c r="B42" s="25"/>
      <c r="C42" s="25"/>
      <c r="D42" s="25"/>
      <c r="E42" s="25"/>
      <c r="F42" s="25"/>
      <c r="G42" s="25"/>
      <c r="H42" s="25"/>
      <c r="I42" s="25"/>
      <c r="J42" s="25"/>
      <c r="K42" s="25"/>
      <c r="L42" s="25"/>
      <c r="M42" s="25"/>
      <c r="N42" s="25"/>
      <c r="O42" s="25"/>
      <c r="P42" s="25"/>
      <c r="Q42" s="15"/>
      <c r="R42" s="15"/>
      <c r="S42" s="15"/>
      <c r="T42" s="15"/>
    </row>
    <row r="43" spans="1:20" x14ac:dyDescent="0.25">
      <c r="A43" s="25"/>
      <c r="B43" s="25"/>
      <c r="C43" s="25"/>
      <c r="D43" s="25"/>
      <c r="E43" s="25"/>
      <c r="F43" s="25"/>
      <c r="G43" s="25"/>
      <c r="H43" s="25"/>
      <c r="I43" s="25"/>
      <c r="J43" s="25"/>
      <c r="K43" s="25"/>
      <c r="L43" s="25"/>
      <c r="M43" s="25"/>
      <c r="N43" s="25"/>
      <c r="O43" s="25"/>
      <c r="P43" s="25"/>
      <c r="Q43" s="15"/>
      <c r="R43" s="15"/>
      <c r="S43" s="15"/>
      <c r="T43" s="15"/>
    </row>
    <row r="44" spans="1:20" x14ac:dyDescent="0.25">
      <c r="A44" s="25"/>
      <c r="B44" s="25"/>
      <c r="C44" s="25"/>
      <c r="D44" s="25"/>
      <c r="E44" s="25"/>
      <c r="F44" s="25"/>
      <c r="G44" s="25"/>
      <c r="H44" s="25"/>
      <c r="I44" s="25"/>
      <c r="J44" s="25"/>
      <c r="K44" s="25"/>
      <c r="L44" s="25"/>
      <c r="M44" s="25"/>
      <c r="N44" s="25"/>
      <c r="O44" s="25"/>
      <c r="P44" s="25"/>
      <c r="Q44" s="15"/>
      <c r="R44" s="15"/>
      <c r="S44" s="15"/>
      <c r="T44" s="15"/>
    </row>
    <row r="45" spans="1:20" x14ac:dyDescent="0.25">
      <c r="A45" s="25"/>
      <c r="B45" s="25"/>
      <c r="C45" s="25"/>
      <c r="D45" s="25"/>
      <c r="E45" s="25"/>
      <c r="F45" s="25"/>
      <c r="G45" s="25"/>
      <c r="H45" s="25"/>
      <c r="I45" s="25"/>
      <c r="J45" s="25"/>
      <c r="K45" s="25"/>
      <c r="L45" s="25"/>
      <c r="M45" s="25"/>
      <c r="N45" s="25"/>
      <c r="O45" s="25"/>
      <c r="P45" s="25"/>
      <c r="Q45" s="15"/>
      <c r="R45" s="15"/>
      <c r="S45" s="15"/>
      <c r="T45" s="15"/>
    </row>
    <row r="46" spans="1:20" x14ac:dyDescent="0.25">
      <c r="A46" s="25"/>
      <c r="B46" s="25"/>
      <c r="C46" s="25"/>
      <c r="D46" s="25"/>
      <c r="E46" s="25"/>
      <c r="F46" s="25"/>
      <c r="G46" s="25"/>
      <c r="H46" s="25"/>
      <c r="I46" s="25"/>
      <c r="J46" s="25"/>
      <c r="K46" s="25"/>
      <c r="L46" s="25"/>
      <c r="M46" s="25"/>
      <c r="N46" s="25"/>
      <c r="O46" s="25"/>
      <c r="P46" s="25"/>
      <c r="Q46" s="15"/>
      <c r="R46" s="15"/>
      <c r="S46" s="15"/>
      <c r="T46" s="15"/>
    </row>
    <row r="47" spans="1:20" x14ac:dyDescent="0.25">
      <c r="A47" s="25"/>
      <c r="B47" s="25"/>
      <c r="C47" s="25"/>
      <c r="D47" s="25"/>
      <c r="E47" s="25"/>
      <c r="F47" s="25"/>
      <c r="G47" s="25"/>
      <c r="H47" s="25"/>
      <c r="I47" s="25"/>
      <c r="J47" s="25"/>
      <c r="K47" s="25"/>
      <c r="L47" s="25"/>
      <c r="M47" s="25"/>
      <c r="N47" s="25"/>
      <c r="O47" s="25"/>
      <c r="P47" s="25"/>
      <c r="Q47" s="15"/>
      <c r="R47" s="15"/>
      <c r="S47" s="15"/>
      <c r="T47" s="15"/>
    </row>
    <row r="48" spans="1:20" x14ac:dyDescent="0.25">
      <c r="A48" s="25"/>
      <c r="B48" s="25"/>
      <c r="C48" s="25"/>
      <c r="D48" s="25"/>
      <c r="E48" s="25"/>
      <c r="F48" s="25"/>
      <c r="G48" s="25"/>
      <c r="H48" s="25"/>
      <c r="I48" s="25"/>
      <c r="J48" s="25"/>
      <c r="K48" s="25"/>
      <c r="L48" s="25"/>
      <c r="M48" s="25"/>
      <c r="N48" s="25"/>
      <c r="O48" s="25"/>
      <c r="P48" s="25"/>
      <c r="Q48" s="15"/>
      <c r="R48" s="15"/>
      <c r="S48" s="15"/>
      <c r="T48" s="15"/>
    </row>
    <row r="49" spans="1:20" x14ac:dyDescent="0.25">
      <c r="A49" s="25"/>
      <c r="B49" s="25"/>
      <c r="C49" s="25"/>
      <c r="D49" s="25"/>
      <c r="E49" s="25"/>
      <c r="F49" s="25"/>
      <c r="G49" s="25"/>
      <c r="H49" s="25"/>
      <c r="I49" s="25"/>
      <c r="J49" s="25"/>
      <c r="K49" s="25"/>
      <c r="L49" s="25"/>
      <c r="M49" s="25"/>
      <c r="N49" s="25"/>
      <c r="O49" s="25"/>
      <c r="P49" s="25"/>
      <c r="Q49" s="15"/>
      <c r="R49" s="15"/>
      <c r="S49" s="15"/>
      <c r="T49" s="15"/>
    </row>
    <row r="50" spans="1:20" x14ac:dyDescent="0.25">
      <c r="Q50" s="15"/>
      <c r="R50" s="15"/>
      <c r="S50" s="15"/>
      <c r="T50" s="15"/>
    </row>
    <row r="51" spans="1:20" x14ac:dyDescent="0.25">
      <c r="Q51" s="15"/>
      <c r="R51" s="15"/>
      <c r="S51" s="15"/>
      <c r="T51" s="15"/>
    </row>
    <row r="52" spans="1:20" x14ac:dyDescent="0.25">
      <c r="Q52" s="15"/>
      <c r="R52" s="15"/>
      <c r="S52" s="15"/>
      <c r="T52" s="15"/>
    </row>
    <row r="53" spans="1:20" x14ac:dyDescent="0.25">
      <c r="Q53" s="15"/>
      <c r="R53" s="15"/>
      <c r="S53" s="15"/>
      <c r="T53" s="15"/>
    </row>
  </sheetData>
  <mergeCells count="10">
    <mergeCell ref="J6:K6"/>
    <mergeCell ref="L6:M6"/>
    <mergeCell ref="N6:O6"/>
    <mergeCell ref="A7:B7"/>
    <mergeCell ref="A1:P1"/>
    <mergeCell ref="A2:P2"/>
    <mergeCell ref="A3:P3"/>
    <mergeCell ref="E5:F5"/>
    <mergeCell ref="G5:I5"/>
    <mergeCell ref="J5:P5"/>
  </mergeCells>
  <printOptions horizontalCentered="1"/>
  <pageMargins left="0.7" right="0.7" top="0.75" bottom="0.75" header="0.3" footer="0.3"/>
  <pageSetup scale="89" orientation="landscape" r:id="rId1"/>
  <headerFooter>
    <oddFooter>&amp;R&amp;P</oddFooter>
  </headerFooter>
  <colBreaks count="1" manualBreakCount="1">
    <brk id="16"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77364-33A5-42DE-A05E-FF2AA25C8191}">
  <sheetPr>
    <pageSetUpPr fitToPage="1"/>
  </sheetPr>
  <dimension ref="A1:F23"/>
  <sheetViews>
    <sheetView view="pageLayout" zoomScaleNormal="100" workbookViewId="0">
      <selection activeCell="K17" sqref="K17"/>
    </sheetView>
  </sheetViews>
  <sheetFormatPr defaultRowHeight="15.75" x14ac:dyDescent="0.25"/>
  <cols>
    <col min="1" max="1" width="7.42578125" style="15" customWidth="1"/>
    <col min="2" max="2" width="35.28515625" style="15" customWidth="1"/>
    <col min="3" max="3" width="7.42578125" style="15" customWidth="1"/>
    <col min="4" max="4" width="64" style="15" customWidth="1"/>
    <col min="5" max="5" width="13" style="15" customWidth="1"/>
    <col min="6" max="6" width="7.7109375" style="15" customWidth="1"/>
    <col min="7" max="16384" width="9.140625" style="15"/>
  </cols>
  <sheetData>
    <row r="1" spans="1:6" x14ac:dyDescent="0.25">
      <c r="A1" s="314" t="s">
        <v>0</v>
      </c>
      <c r="B1" s="314"/>
      <c r="C1" s="314"/>
      <c r="D1" s="314"/>
      <c r="E1" s="314"/>
      <c r="F1" s="314"/>
    </row>
    <row r="2" spans="1:6" x14ac:dyDescent="0.25">
      <c r="A2" s="314" t="s">
        <v>90</v>
      </c>
      <c r="B2" s="314"/>
      <c r="C2" s="314"/>
      <c r="D2" s="314"/>
      <c r="E2" s="314"/>
      <c r="F2" s="314"/>
    </row>
    <row r="3" spans="1:6" x14ac:dyDescent="0.25">
      <c r="A3" s="323" t="s">
        <v>91</v>
      </c>
      <c r="B3" s="323"/>
      <c r="C3" s="323"/>
      <c r="D3" s="323"/>
      <c r="E3" s="323"/>
      <c r="F3" s="323"/>
    </row>
    <row r="4" spans="1:6" x14ac:dyDescent="0.25">
      <c r="A4" s="25"/>
      <c r="B4" s="25"/>
      <c r="C4" s="25"/>
      <c r="D4" s="25"/>
      <c r="E4" s="25"/>
    </row>
    <row r="5" spans="1:6" ht="15.75" customHeight="1" x14ac:dyDescent="0.25">
      <c r="A5" s="326" t="s">
        <v>67</v>
      </c>
      <c r="B5" s="84"/>
      <c r="C5" s="326" t="s">
        <v>68</v>
      </c>
      <c r="D5" s="85" t="s">
        <v>69</v>
      </c>
      <c r="E5" s="326" t="s">
        <v>70</v>
      </c>
      <c r="F5" s="86"/>
    </row>
    <row r="6" spans="1:6" ht="16.5" thickBot="1" x14ac:dyDescent="0.3">
      <c r="A6" s="327"/>
      <c r="B6" s="87" t="s">
        <v>71</v>
      </c>
      <c r="C6" s="327"/>
      <c r="D6" s="88" t="s">
        <v>72</v>
      </c>
      <c r="E6" s="327"/>
      <c r="F6" s="88" t="s">
        <v>73</v>
      </c>
    </row>
    <row r="7" spans="1:6" ht="16.5" thickTop="1" x14ac:dyDescent="0.25">
      <c r="A7" s="324" t="str">
        <f>'Benefits 204'!A7</f>
        <v>EXPENDITURES</v>
      </c>
      <c r="B7" s="324"/>
      <c r="C7" s="324"/>
      <c r="D7" s="324"/>
      <c r="E7" s="25"/>
    </row>
    <row r="8" spans="1:6" x14ac:dyDescent="0.25">
      <c r="A8" s="325" t="str">
        <f>'Benefits 204'!A8</f>
        <v>Employee Benefits</v>
      </c>
      <c r="B8" s="325"/>
      <c r="C8" s="325"/>
      <c r="D8" s="325"/>
      <c r="E8" s="54"/>
      <c r="F8" s="92"/>
    </row>
    <row r="9" spans="1:6" x14ac:dyDescent="0.25">
      <c r="A9" s="93">
        <f>'Benefits 204'!A9</f>
        <v>51570</v>
      </c>
      <c r="B9" s="93" t="str">
        <f>'Benefits 204'!B9</f>
        <v>Health Insurance Opt-Out</v>
      </c>
      <c r="C9" s="97" t="s">
        <v>74</v>
      </c>
      <c r="D9" s="95" t="s">
        <v>111</v>
      </c>
      <c r="E9" s="98">
        <f>'Benefits 204'!J9</f>
        <v>21000</v>
      </c>
      <c r="F9" s="99">
        <f>'Benefits 204'!K9</f>
        <v>0.47887323943661969</v>
      </c>
    </row>
    <row r="10" spans="1:6" x14ac:dyDescent="0.25">
      <c r="A10" s="93">
        <f>'Benefits 204'!A10</f>
        <v>51575</v>
      </c>
      <c r="B10" s="93" t="str">
        <f>'Benefits 204'!B10</f>
        <v>Fitness Reimbursement</v>
      </c>
      <c r="C10" s="97" t="s">
        <v>74</v>
      </c>
      <c r="D10" s="95" t="s">
        <v>112</v>
      </c>
      <c r="E10" s="98">
        <f>'Benefits 204'!J10</f>
        <v>2400</v>
      </c>
      <c r="F10" s="99">
        <f>'Benefits 204'!K10</f>
        <v>1.4</v>
      </c>
    </row>
    <row r="11" spans="1:6" x14ac:dyDescent="0.25">
      <c r="A11" s="93">
        <f>'Benefits 204'!A11</f>
        <v>52020</v>
      </c>
      <c r="B11" s="93" t="str">
        <f>'Benefits 204'!B11</f>
        <v>Workers Compensation</v>
      </c>
      <c r="C11" s="97" t="s">
        <v>74</v>
      </c>
      <c r="D11" s="95" t="s">
        <v>651</v>
      </c>
      <c r="E11" s="98">
        <f>'Benefits 204'!J11</f>
        <v>100000</v>
      </c>
      <c r="F11" s="99">
        <f>'Benefits 204'!K11</f>
        <v>-0.33333333333333331</v>
      </c>
    </row>
    <row r="12" spans="1:6" x14ac:dyDescent="0.25">
      <c r="A12" s="93">
        <f>'Benefits 204'!A12</f>
        <v>52030</v>
      </c>
      <c r="B12" s="93" t="str">
        <f>'Benefits 204'!B12</f>
        <v>Short-Term Disability</v>
      </c>
      <c r="C12" s="97" t="s">
        <v>74</v>
      </c>
      <c r="D12" s="95" t="s">
        <v>652</v>
      </c>
      <c r="E12" s="98">
        <f>'Benefits 204'!J12</f>
        <v>13000</v>
      </c>
      <c r="F12" s="99">
        <f>'Benefits 204'!K12</f>
        <v>0.04</v>
      </c>
    </row>
    <row r="13" spans="1:6" x14ac:dyDescent="0.25">
      <c r="A13" s="93">
        <f>'Benefits 204'!A13</f>
        <v>52040</v>
      </c>
      <c r="B13" s="93" t="str">
        <f>'Benefits 204'!B13</f>
        <v>Group Term Life</v>
      </c>
      <c r="C13" s="97" t="s">
        <v>74</v>
      </c>
      <c r="D13" s="95" t="s">
        <v>652</v>
      </c>
      <c r="E13" s="98">
        <f>'Benefits 204'!J13</f>
        <v>41500</v>
      </c>
      <c r="F13" s="99">
        <f>'Benefits 204'!K13</f>
        <v>0.18571428571428572</v>
      </c>
    </row>
    <row r="14" spans="1:6" x14ac:dyDescent="0.25">
      <c r="A14" s="93">
        <f>'Benefits 204'!A14</f>
        <v>52050</v>
      </c>
      <c r="B14" s="93" t="str">
        <f>'Benefits 204'!B14</f>
        <v>Flexible Spending Account Administration</v>
      </c>
      <c r="C14" s="97" t="s">
        <v>74</v>
      </c>
      <c r="D14" s="95" t="s">
        <v>653</v>
      </c>
      <c r="E14" s="98">
        <f>'Benefits 204'!J14</f>
        <v>9000</v>
      </c>
      <c r="F14" s="99">
        <f>'Benefits 204'!K14</f>
        <v>2</v>
      </c>
    </row>
    <row r="15" spans="1:6" x14ac:dyDescent="0.25">
      <c r="A15" s="93">
        <f>'Benefits 204'!A15</f>
        <v>52110</v>
      </c>
      <c r="B15" s="93" t="str">
        <f>'Benefits 204'!B15</f>
        <v>457(b) Plans</v>
      </c>
      <c r="C15" s="97" t="s">
        <v>74</v>
      </c>
      <c r="D15" s="95" t="s">
        <v>113</v>
      </c>
      <c r="E15" s="98">
        <f>'Benefits 204'!J15</f>
        <v>25000</v>
      </c>
      <c r="F15" s="99">
        <f>'Benefits 204'!K15</f>
        <v>-0.10714285714285714</v>
      </c>
    </row>
    <row r="16" spans="1:6" x14ac:dyDescent="0.25">
      <c r="A16" s="93">
        <f>'Benefits 204'!A16</f>
        <v>52120</v>
      </c>
      <c r="B16" s="93" t="str">
        <f>'Benefits 204'!B16</f>
        <v>Maine Public Employees Retirement System</v>
      </c>
      <c r="C16" s="97" t="s">
        <v>74</v>
      </c>
      <c r="D16" s="95" t="s">
        <v>654</v>
      </c>
      <c r="E16" s="98">
        <f>'Benefits 204'!J16</f>
        <v>525000</v>
      </c>
      <c r="F16" s="99">
        <f>'Benefits 204'!K16</f>
        <v>0.20689655172413793</v>
      </c>
    </row>
    <row r="17" spans="1:6" ht="26.25" x14ac:dyDescent="0.25">
      <c r="A17" s="93">
        <f>'Benefits 204'!A17</f>
        <v>52200</v>
      </c>
      <c r="B17" s="93" t="str">
        <f>'Benefits 204'!B17</f>
        <v>Health Insurance</v>
      </c>
      <c r="C17" s="97" t="s">
        <v>74</v>
      </c>
      <c r="D17" s="95" t="s">
        <v>907</v>
      </c>
      <c r="E17" s="98">
        <f>'Benefits 204'!J17</f>
        <v>1135000</v>
      </c>
      <c r="F17" s="99">
        <f>'Benefits 204'!K17</f>
        <v>0.15816326530612246</v>
      </c>
    </row>
    <row r="18" spans="1:6" x14ac:dyDescent="0.25">
      <c r="A18" s="93">
        <f>'Benefits 204'!A18</f>
        <v>52210</v>
      </c>
      <c r="B18" s="93" t="str">
        <f>'Benefits 204'!B18</f>
        <v>Dental Insurance</v>
      </c>
      <c r="C18" s="97" t="s">
        <v>74</v>
      </c>
      <c r="D18" s="95" t="s">
        <v>655</v>
      </c>
      <c r="E18" s="98">
        <f>'Benefits 204'!J18</f>
        <v>28100</v>
      </c>
      <c r="F18" s="99">
        <f>'Benefits 204'!K18</f>
        <v>1</v>
      </c>
    </row>
    <row r="19" spans="1:6" x14ac:dyDescent="0.25">
      <c r="A19" s="93">
        <f>'Benefits 204'!A19</f>
        <v>52220</v>
      </c>
      <c r="B19" s="93" t="str">
        <f>'Benefits 204'!B19</f>
        <v>Vision Insurance</v>
      </c>
      <c r="C19" s="97" t="s">
        <v>74</v>
      </c>
      <c r="D19" s="95" t="s">
        <v>655</v>
      </c>
      <c r="E19" s="98">
        <f>'Benefits 204'!J19</f>
        <v>2900</v>
      </c>
      <c r="F19" s="99">
        <f>'Benefits 204'!K19</f>
        <v>1</v>
      </c>
    </row>
    <row r="20" spans="1:6" ht="26.25" x14ac:dyDescent="0.25">
      <c r="A20" s="93">
        <f>'Benefits 204'!A20</f>
        <v>52300</v>
      </c>
      <c r="B20" s="93" t="str">
        <f>'Benefits 204'!B20</f>
        <v>Payroll Taxes</v>
      </c>
      <c r="C20" s="97" t="s">
        <v>74</v>
      </c>
      <c r="D20" s="95" t="s">
        <v>656</v>
      </c>
      <c r="E20" s="98">
        <f>'Benefits 204'!J20</f>
        <v>410000</v>
      </c>
      <c r="F20" s="99">
        <f>'Benefits 204'!K20</f>
        <v>0.17142857142857143</v>
      </c>
    </row>
    <row r="21" spans="1:6" x14ac:dyDescent="0.25">
      <c r="A21" s="93">
        <f>'Benefits 204'!A21</f>
        <v>52500</v>
      </c>
      <c r="B21" s="93" t="str">
        <f>'Benefits 204'!B21</f>
        <v>Safety &amp; Public Health</v>
      </c>
      <c r="C21" s="97" t="s">
        <v>74</v>
      </c>
      <c r="D21" s="95" t="s">
        <v>114</v>
      </c>
      <c r="E21" s="98">
        <f>'Benefits 204'!J21</f>
        <v>1600</v>
      </c>
      <c r="F21" s="99">
        <f>'Benefits 204'!K21</f>
        <v>1</v>
      </c>
    </row>
    <row r="22" spans="1:6" x14ac:dyDescent="0.25">
      <c r="A22" s="93">
        <f>'Benefits 204'!A22</f>
        <v>52530</v>
      </c>
      <c r="B22" s="93" t="str">
        <f>'Benefits 204'!B22</f>
        <v>YMCA Passes</v>
      </c>
      <c r="C22" s="97" t="s">
        <v>74</v>
      </c>
      <c r="D22" s="95" t="s">
        <v>657</v>
      </c>
      <c r="E22" s="98">
        <f>'Benefits 204'!J22</f>
        <v>1400</v>
      </c>
      <c r="F22" s="99">
        <f>'Benefits 204'!K22</f>
        <v>0</v>
      </c>
    </row>
    <row r="23" spans="1:6" ht="26.25" x14ac:dyDescent="0.25">
      <c r="A23" s="93">
        <f>'Benefits 204'!A23</f>
        <v>56300</v>
      </c>
      <c r="B23" s="93" t="str">
        <f>'Benefits 204'!B23</f>
        <v>HR Programming</v>
      </c>
      <c r="C23" s="97" t="s">
        <v>74</v>
      </c>
      <c r="D23" s="95" t="s">
        <v>115</v>
      </c>
      <c r="E23" s="98">
        <f>'Benefits 204'!J23</f>
        <v>5000</v>
      </c>
      <c r="F23" s="99">
        <f>'Benefits 204'!K23</f>
        <v>1</v>
      </c>
    </row>
  </sheetData>
  <mergeCells count="8">
    <mergeCell ref="A7:D7"/>
    <mergeCell ref="A8:D8"/>
    <mergeCell ref="A1:F1"/>
    <mergeCell ref="A2:F2"/>
    <mergeCell ref="A3:F3"/>
    <mergeCell ref="A5:A6"/>
    <mergeCell ref="C5:C6"/>
    <mergeCell ref="E5:E6"/>
  </mergeCells>
  <printOptions horizontalCentered="1"/>
  <pageMargins left="0.7" right="0.7" top="0.75" bottom="0.75" header="0.3" footer="0.3"/>
  <pageSetup scale="90" orientation="landscape"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6D663-6229-46B3-B06D-2B17AC5C627A}">
  <sheetPr>
    <pageSetUpPr fitToPage="1"/>
  </sheetPr>
  <dimension ref="A1:L15"/>
  <sheetViews>
    <sheetView view="pageLayout" zoomScaleNormal="100" workbookViewId="0">
      <selection activeCell="K17" sqref="K17"/>
    </sheetView>
  </sheetViews>
  <sheetFormatPr defaultRowHeight="15.75" customHeight="1" x14ac:dyDescent="0.25"/>
  <cols>
    <col min="1" max="1" width="38.28515625" style="1" bestFit="1" customWidth="1"/>
    <col min="2" max="9" width="11.5703125" style="1" customWidth="1"/>
    <col min="10" max="12" width="11.5703125" style="1" hidden="1" customWidth="1"/>
    <col min="13" max="16384" width="9.140625" style="1"/>
  </cols>
  <sheetData>
    <row r="1" spans="1:12" ht="15.75" customHeight="1" x14ac:dyDescent="0.25">
      <c r="A1" s="314" t="s">
        <v>0</v>
      </c>
      <c r="B1" s="314"/>
      <c r="C1" s="314"/>
      <c r="D1" s="314"/>
      <c r="E1" s="314"/>
      <c r="F1" s="314"/>
      <c r="G1" s="314"/>
      <c r="H1" s="314"/>
      <c r="I1" s="314"/>
      <c r="J1" s="314"/>
      <c r="K1" s="314"/>
      <c r="L1" s="314"/>
    </row>
    <row r="2" spans="1:12" ht="15.75" customHeight="1" x14ac:dyDescent="0.25">
      <c r="A2" s="314" t="s">
        <v>116</v>
      </c>
      <c r="B2" s="314"/>
      <c r="C2" s="314"/>
      <c r="D2" s="314"/>
      <c r="E2" s="314"/>
      <c r="F2" s="314"/>
      <c r="G2" s="314"/>
      <c r="H2" s="314"/>
      <c r="I2" s="314"/>
      <c r="J2" s="314"/>
      <c r="K2" s="314"/>
      <c r="L2" s="314"/>
    </row>
    <row r="3" spans="1:12" ht="15.75" customHeight="1" x14ac:dyDescent="0.25">
      <c r="A3" s="315" t="s">
        <v>2</v>
      </c>
      <c r="B3" s="315"/>
      <c r="C3" s="315"/>
      <c r="D3" s="315"/>
      <c r="E3" s="315"/>
      <c r="F3" s="315"/>
      <c r="G3" s="315"/>
      <c r="H3" s="315"/>
      <c r="I3" s="315"/>
      <c r="J3" s="315"/>
      <c r="K3" s="315"/>
      <c r="L3" s="315"/>
    </row>
    <row r="5" spans="1:12" ht="15.75" customHeight="1" x14ac:dyDescent="0.25">
      <c r="A5" s="3" t="s">
        <v>3</v>
      </c>
    </row>
    <row r="6" spans="1:12" ht="15.75" customHeight="1" x14ac:dyDescent="0.25">
      <c r="A6" s="1" t="s">
        <v>117</v>
      </c>
    </row>
    <row r="8" spans="1:12" ht="15.75" customHeight="1" x14ac:dyDescent="0.25">
      <c r="A8" s="312" t="s">
        <v>9</v>
      </c>
      <c r="B8" s="312"/>
      <c r="C8" s="312"/>
      <c r="D8" s="312"/>
      <c r="E8" s="312"/>
      <c r="F8" s="312"/>
      <c r="G8" s="312"/>
      <c r="H8" s="312"/>
      <c r="I8" s="312"/>
      <c r="J8" s="312"/>
      <c r="K8" s="312"/>
      <c r="L8" s="312"/>
    </row>
    <row r="9" spans="1:12" ht="15.75" customHeight="1" x14ac:dyDescent="0.25">
      <c r="A9" s="4"/>
      <c r="B9" s="5" t="str">
        <f>'Insurance 206'!C5</f>
        <v>FY20-21</v>
      </c>
      <c r="C9" s="5" t="str">
        <f>'Insurance 206'!D5</f>
        <v>FY21-22</v>
      </c>
      <c r="D9" s="313" t="str">
        <f>'Insurance 206'!E5</f>
        <v>FY22-23</v>
      </c>
      <c r="E9" s="313"/>
      <c r="F9" s="313" t="str">
        <f>'Insurance 206'!G5</f>
        <v>FY23-24</v>
      </c>
      <c r="G9" s="313"/>
      <c r="H9" s="313"/>
      <c r="I9" s="313" t="s">
        <v>88</v>
      </c>
      <c r="J9" s="313"/>
      <c r="K9" s="313"/>
      <c r="L9" s="313"/>
    </row>
    <row r="10" spans="1:12" ht="15.75" customHeight="1" thickBot="1" x14ac:dyDescent="0.3">
      <c r="A10" s="6"/>
      <c r="B10" s="7" t="str">
        <f>'Insurance 206'!C6</f>
        <v>Actual</v>
      </c>
      <c r="C10" s="7" t="str">
        <f>'Insurance 206'!D6</f>
        <v>Actual</v>
      </c>
      <c r="D10" s="7" t="str">
        <f>'Insurance 206'!E6</f>
        <v>Budget</v>
      </c>
      <c r="E10" s="7" t="str">
        <f>'Insurance 206'!F6</f>
        <v>Actual</v>
      </c>
      <c r="F10" s="7" t="str">
        <f>'Insurance 206'!G6</f>
        <v>Budget</v>
      </c>
      <c r="G10" s="7" t="str">
        <f>'Insurance 206'!H6</f>
        <v>YTD</v>
      </c>
      <c r="H10" s="7" t="str">
        <f>'Insurance 206'!I6</f>
        <v>Est. EOY</v>
      </c>
      <c r="I10" s="7" t="s">
        <v>11</v>
      </c>
      <c r="J10" s="7" t="s">
        <v>12</v>
      </c>
      <c r="K10" s="7" t="s">
        <v>13</v>
      </c>
      <c r="L10" s="7" t="s">
        <v>14</v>
      </c>
    </row>
    <row r="11" spans="1:12" ht="15.75" customHeight="1" thickTop="1" x14ac:dyDescent="0.25">
      <c r="A11" s="1" t="str">
        <f>'Insurance 206'!A8</f>
        <v>Purchased &amp; Contractual Services</v>
      </c>
      <c r="B11" s="8">
        <f>'Insurance 206'!C11</f>
        <v>81689</v>
      </c>
      <c r="C11" s="8">
        <f>'Insurance 206'!D11</f>
        <v>85278</v>
      </c>
      <c r="D11" s="8">
        <f>'Insurance 206'!E11</f>
        <v>87652</v>
      </c>
      <c r="E11" s="8">
        <f>'Insurance 206'!F11</f>
        <v>89043</v>
      </c>
      <c r="F11" s="8">
        <f>'Insurance 206'!G11</f>
        <v>93490</v>
      </c>
      <c r="G11" s="8">
        <f>'Insurance 206'!H11</f>
        <v>46635</v>
      </c>
      <c r="H11" s="8">
        <f>'Insurance 206'!I11</f>
        <v>95724</v>
      </c>
      <c r="I11" s="9">
        <f>'Insurance 206'!J11</f>
        <v>104587</v>
      </c>
      <c r="J11" s="9">
        <f>'Insurance 206'!N11</f>
        <v>0</v>
      </c>
      <c r="K11" s="9">
        <f>'Insurance 206'!N11</f>
        <v>0</v>
      </c>
      <c r="L11" s="9">
        <f>'Insurance 206'!P11</f>
        <v>0</v>
      </c>
    </row>
    <row r="12" spans="1:12" ht="15.75" customHeight="1" x14ac:dyDescent="0.25">
      <c r="A12" s="3" t="str">
        <f>'Insurance 206'!A13</f>
        <v>Total Insurance Expenditures</v>
      </c>
      <c r="B12" s="10">
        <f t="shared" ref="B12:J12" si="0">SUM(B11:B11)</f>
        <v>81689</v>
      </c>
      <c r="C12" s="10">
        <f t="shared" si="0"/>
        <v>85278</v>
      </c>
      <c r="D12" s="10">
        <f t="shared" si="0"/>
        <v>87652</v>
      </c>
      <c r="E12" s="10">
        <f t="shared" si="0"/>
        <v>89043</v>
      </c>
      <c r="F12" s="10">
        <f t="shared" si="0"/>
        <v>93490</v>
      </c>
      <c r="G12" s="10">
        <f>SUM(G11:G11)</f>
        <v>46635</v>
      </c>
      <c r="H12" s="10">
        <f t="shared" si="0"/>
        <v>95724</v>
      </c>
      <c r="I12" s="11">
        <f t="shared" si="0"/>
        <v>104587</v>
      </c>
      <c r="J12" s="11">
        <f t="shared" si="0"/>
        <v>0</v>
      </c>
      <c r="K12" s="11">
        <f>SUM(K11:K11)</f>
        <v>0</v>
      </c>
      <c r="L12" s="11">
        <f>SUM(L11:L11)</f>
        <v>0</v>
      </c>
    </row>
    <row r="13" spans="1:12" ht="15.75" customHeight="1" x14ac:dyDescent="0.25">
      <c r="B13" s="8"/>
      <c r="C13" s="8"/>
      <c r="D13" s="8"/>
      <c r="E13" s="8"/>
      <c r="F13" s="8"/>
      <c r="G13" s="8"/>
      <c r="H13" s="8"/>
      <c r="I13" s="9"/>
      <c r="J13" s="9"/>
      <c r="K13" s="9"/>
      <c r="L13" s="9"/>
    </row>
    <row r="14" spans="1:12" ht="15.75" customHeight="1" x14ac:dyDescent="0.25">
      <c r="B14" s="8"/>
      <c r="C14" s="8"/>
      <c r="D14" s="8"/>
      <c r="E14" s="8"/>
      <c r="F14" s="8"/>
      <c r="G14" s="8"/>
      <c r="H14" s="8"/>
      <c r="I14" s="9"/>
      <c r="J14" s="9"/>
      <c r="K14" s="9"/>
      <c r="L14" s="9"/>
    </row>
    <row r="15" spans="1:12" ht="15.75" customHeight="1" thickBot="1" x14ac:dyDescent="0.3">
      <c r="A15" s="12" t="str">
        <f>'Insurance 206'!A16</f>
        <v>Net Insurance Budget</v>
      </c>
      <c r="B15" s="13">
        <f t="shared" ref="B15:J15" si="1">B12</f>
        <v>81689</v>
      </c>
      <c r="C15" s="13">
        <f t="shared" si="1"/>
        <v>85278</v>
      </c>
      <c r="D15" s="13">
        <f t="shared" si="1"/>
        <v>87652</v>
      </c>
      <c r="E15" s="13">
        <f t="shared" si="1"/>
        <v>89043</v>
      </c>
      <c r="F15" s="13">
        <f t="shared" si="1"/>
        <v>93490</v>
      </c>
      <c r="G15" s="13">
        <f t="shared" si="1"/>
        <v>46635</v>
      </c>
      <c r="H15" s="13">
        <f t="shared" si="1"/>
        <v>95724</v>
      </c>
      <c r="I15" s="14">
        <f t="shared" si="1"/>
        <v>104587</v>
      </c>
      <c r="J15" s="14">
        <f t="shared" si="1"/>
        <v>0</v>
      </c>
      <c r="K15" s="14">
        <f>K12</f>
        <v>0</v>
      </c>
      <c r="L15" s="14">
        <f>L12</f>
        <v>0</v>
      </c>
    </row>
  </sheetData>
  <mergeCells count="7">
    <mergeCell ref="A1:L1"/>
    <mergeCell ref="A2:L2"/>
    <mergeCell ref="A3:L3"/>
    <mergeCell ref="A8:L8"/>
    <mergeCell ref="D9:E9"/>
    <mergeCell ref="F9:H9"/>
    <mergeCell ref="I9:L9"/>
  </mergeCells>
  <printOptions horizontalCentered="1"/>
  <pageMargins left="0.7" right="0.7" top="0.75" bottom="0.75" header="0.3" footer="0.3"/>
  <pageSetup scale="93" orientation="landscape" r:id="rId1"/>
  <headerFoot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83894-7965-473C-B935-149741629386}">
  <sheetPr>
    <pageSetUpPr fitToPage="1"/>
  </sheetPr>
  <dimension ref="A1:T42"/>
  <sheetViews>
    <sheetView view="pageLayout" zoomScaleNormal="100" zoomScaleSheetLayoutView="100" workbookViewId="0">
      <selection activeCell="K17" sqref="K17"/>
    </sheetView>
  </sheetViews>
  <sheetFormatPr defaultRowHeight="15.75" x14ac:dyDescent="0.25"/>
  <cols>
    <col min="1" max="1" width="5.28515625" style="15" bestFit="1" customWidth="1"/>
    <col min="2" max="2" width="35.140625" style="15" bestFit="1" customWidth="1"/>
    <col min="3" max="9" width="10" style="15" customWidth="1"/>
    <col min="10" max="10" width="9.140625" style="15"/>
    <col min="11" max="11" width="8.140625" style="15" bestFit="1" customWidth="1"/>
    <col min="12" max="12" width="9.140625" style="15" hidden="1" customWidth="1"/>
    <col min="13" max="13" width="8.140625" style="15" hidden="1" customWidth="1"/>
    <col min="14" max="15" width="9.140625" style="15" hidden="1" customWidth="1"/>
    <col min="16" max="16" width="8.140625" style="15" hidden="1" customWidth="1"/>
    <col min="21" max="16384" width="9.140625" style="15"/>
  </cols>
  <sheetData>
    <row r="1" spans="1:20" x14ac:dyDescent="0.25">
      <c r="A1" s="314" t="s">
        <v>0</v>
      </c>
      <c r="B1" s="314"/>
      <c r="C1" s="314"/>
      <c r="D1" s="314"/>
      <c r="E1" s="314"/>
      <c r="F1" s="314"/>
      <c r="G1" s="314"/>
      <c r="H1" s="314"/>
      <c r="I1" s="314"/>
      <c r="J1" s="314"/>
      <c r="K1" s="314"/>
      <c r="L1" s="314"/>
      <c r="M1" s="314"/>
      <c r="N1" s="314"/>
      <c r="O1" s="314"/>
      <c r="P1" s="314"/>
      <c r="Q1" s="15"/>
      <c r="R1" s="15"/>
      <c r="S1" s="15"/>
      <c r="T1" s="15"/>
    </row>
    <row r="2" spans="1:20" x14ac:dyDescent="0.25">
      <c r="A2" s="314" t="s">
        <v>116</v>
      </c>
      <c r="B2" s="314"/>
      <c r="C2" s="314"/>
      <c r="D2" s="314"/>
      <c r="E2" s="314"/>
      <c r="F2" s="314"/>
      <c r="G2" s="314"/>
      <c r="H2" s="314"/>
      <c r="I2" s="314"/>
      <c r="J2" s="314"/>
      <c r="K2" s="314"/>
      <c r="L2" s="314"/>
      <c r="M2" s="314"/>
      <c r="N2" s="314"/>
      <c r="O2" s="314"/>
      <c r="P2" s="314"/>
      <c r="Q2" s="15"/>
      <c r="R2" s="15"/>
      <c r="S2" s="15"/>
      <c r="T2" s="15"/>
    </row>
    <row r="3" spans="1:20" x14ac:dyDescent="0.25">
      <c r="A3" s="323" t="s">
        <v>2</v>
      </c>
      <c r="B3" s="323"/>
      <c r="C3" s="323"/>
      <c r="D3" s="323"/>
      <c r="E3" s="323"/>
      <c r="F3" s="323"/>
      <c r="G3" s="323"/>
      <c r="H3" s="323"/>
      <c r="I3" s="323"/>
      <c r="J3" s="323"/>
      <c r="K3" s="323"/>
      <c r="L3" s="323"/>
      <c r="M3" s="323"/>
      <c r="N3" s="323"/>
      <c r="O3" s="323"/>
      <c r="P3" s="323"/>
      <c r="Q3" s="15"/>
      <c r="R3" s="15"/>
      <c r="S3" s="15"/>
      <c r="T3" s="15"/>
    </row>
    <row r="5" spans="1:20" x14ac:dyDescent="0.25">
      <c r="A5" s="16"/>
      <c r="B5" s="16"/>
      <c r="C5" s="17" t="s">
        <v>16</v>
      </c>
      <c r="D5" s="17" t="s">
        <v>17</v>
      </c>
      <c r="E5" s="319" t="s">
        <v>18</v>
      </c>
      <c r="F5" s="320"/>
      <c r="G5" s="321" t="s">
        <v>10</v>
      </c>
      <c r="H5" s="321"/>
      <c r="I5" s="321"/>
      <c r="J5" s="322" t="s">
        <v>88</v>
      </c>
      <c r="K5" s="322"/>
      <c r="L5" s="322"/>
      <c r="M5" s="322"/>
      <c r="N5" s="322"/>
      <c r="O5" s="322"/>
      <c r="P5" s="322"/>
    </row>
    <row r="6" spans="1:20" ht="16.5" thickBot="1" x14ac:dyDescent="0.3">
      <c r="A6" s="18"/>
      <c r="B6" s="18"/>
      <c r="C6" s="19" t="s">
        <v>19</v>
      </c>
      <c r="D6" s="19" t="s">
        <v>19</v>
      </c>
      <c r="E6" s="20" t="s">
        <v>20</v>
      </c>
      <c r="F6" s="21" t="s">
        <v>19</v>
      </c>
      <c r="G6" s="22" t="s">
        <v>20</v>
      </c>
      <c r="H6" s="22" t="s">
        <v>21</v>
      </c>
      <c r="I6" s="22" t="s">
        <v>22</v>
      </c>
      <c r="J6" s="317" t="s">
        <v>23</v>
      </c>
      <c r="K6" s="317"/>
      <c r="L6" s="317" t="s">
        <v>12</v>
      </c>
      <c r="M6" s="317"/>
      <c r="N6" s="317" t="s">
        <v>24</v>
      </c>
      <c r="O6" s="317"/>
      <c r="P6" s="23" t="s">
        <v>14</v>
      </c>
    </row>
    <row r="7" spans="1:20" ht="16.5" thickTop="1" x14ac:dyDescent="0.25">
      <c r="A7" s="318" t="s">
        <v>25</v>
      </c>
      <c r="B7" s="318"/>
      <c r="C7" s="25"/>
      <c r="D7" s="25"/>
      <c r="E7" s="25"/>
      <c r="F7" s="25"/>
      <c r="G7" s="25"/>
      <c r="H7" s="26">
        <v>45291</v>
      </c>
      <c r="I7" s="28">
        <v>45473</v>
      </c>
      <c r="J7" s="27"/>
      <c r="K7" s="27"/>
      <c r="L7" s="27"/>
      <c r="M7" s="27"/>
      <c r="N7" s="27"/>
      <c r="O7" s="27"/>
      <c r="P7" s="27"/>
      <c r="Q7" s="15"/>
      <c r="R7" s="15"/>
      <c r="S7" s="15"/>
      <c r="T7" s="15"/>
    </row>
    <row r="8" spans="1:20" x14ac:dyDescent="0.25">
      <c r="A8" s="59" t="s">
        <v>46</v>
      </c>
      <c r="B8" s="25"/>
      <c r="C8" s="65"/>
      <c r="D8" s="65"/>
      <c r="E8" s="65"/>
      <c r="F8" s="65"/>
      <c r="G8" s="65"/>
      <c r="H8" s="65"/>
      <c r="I8" s="65"/>
      <c r="J8" s="66"/>
      <c r="K8" s="46"/>
      <c r="L8" s="66"/>
      <c r="M8" s="46"/>
      <c r="N8" s="66"/>
      <c r="O8" s="66"/>
      <c r="P8" s="46"/>
      <c r="Q8" s="15"/>
      <c r="R8" s="15"/>
      <c r="S8" s="15"/>
      <c r="T8" s="15"/>
    </row>
    <row r="9" spans="1:20" x14ac:dyDescent="0.25">
      <c r="A9" s="29">
        <v>56010</v>
      </c>
      <c r="B9" s="76" t="s">
        <v>118</v>
      </c>
      <c r="C9" s="32">
        <v>80253</v>
      </c>
      <c r="D9" s="32">
        <v>83842</v>
      </c>
      <c r="E9" s="32">
        <v>86152</v>
      </c>
      <c r="F9" s="33">
        <v>87607</v>
      </c>
      <c r="G9" s="32">
        <v>91990</v>
      </c>
      <c r="H9" s="34">
        <v>45199</v>
      </c>
      <c r="I9" s="34">
        <v>94288</v>
      </c>
      <c r="J9" s="35">
        <v>103087</v>
      </c>
      <c r="K9" s="37">
        <f>(J9-G9)/G9</f>
        <v>0.12063267746494184</v>
      </c>
      <c r="L9" s="35"/>
      <c r="M9" s="36">
        <f>(L9-G9)/G9</f>
        <v>-1</v>
      </c>
      <c r="N9" s="35"/>
      <c r="O9" s="37">
        <f>(N9-G9)/G9</f>
        <v>-1</v>
      </c>
      <c r="P9" s="106"/>
      <c r="Q9" s="15"/>
      <c r="R9" s="15"/>
      <c r="S9" s="15"/>
      <c r="T9" s="15"/>
    </row>
    <row r="10" spans="1:20" x14ac:dyDescent="0.25">
      <c r="A10" s="49">
        <v>56020</v>
      </c>
      <c r="B10" s="50" t="s">
        <v>119</v>
      </c>
      <c r="C10" s="51">
        <v>1436</v>
      </c>
      <c r="D10" s="52">
        <v>1436</v>
      </c>
      <c r="E10" s="52">
        <v>1500</v>
      </c>
      <c r="F10" s="53">
        <v>1436</v>
      </c>
      <c r="G10" s="52">
        <v>1500</v>
      </c>
      <c r="H10" s="54">
        <v>1436</v>
      </c>
      <c r="I10" s="53">
        <v>1436</v>
      </c>
      <c r="J10" s="55">
        <v>1500</v>
      </c>
      <c r="K10" s="57">
        <f>(J10-G10)/G10</f>
        <v>0</v>
      </c>
      <c r="L10" s="55"/>
      <c r="M10" s="57">
        <f>(L10-G10)/G10</f>
        <v>-1</v>
      </c>
      <c r="N10" s="55"/>
      <c r="O10" s="57">
        <f>(N10-G10)/G10</f>
        <v>-1</v>
      </c>
      <c r="P10" s="58"/>
      <c r="Q10" s="15"/>
      <c r="R10" s="15"/>
      <c r="S10" s="15"/>
      <c r="T10" s="15"/>
    </row>
    <row r="11" spans="1:20" s="63" customFormat="1" x14ac:dyDescent="0.25">
      <c r="A11" s="59"/>
      <c r="B11" s="59"/>
      <c r="C11" s="74">
        <f t="shared" ref="C11:J11" si="0">SUM(C9:C10)</f>
        <v>81689</v>
      </c>
      <c r="D11" s="74">
        <f t="shared" si="0"/>
        <v>85278</v>
      </c>
      <c r="E11" s="74">
        <f t="shared" si="0"/>
        <v>87652</v>
      </c>
      <c r="F11" s="74">
        <f t="shared" si="0"/>
        <v>89043</v>
      </c>
      <c r="G11" s="74">
        <f t="shared" si="0"/>
        <v>93490</v>
      </c>
      <c r="H11" s="74">
        <f t="shared" si="0"/>
        <v>46635</v>
      </c>
      <c r="I11" s="74">
        <f t="shared" si="0"/>
        <v>95724</v>
      </c>
      <c r="J11" s="75">
        <f t="shared" si="0"/>
        <v>104587</v>
      </c>
      <c r="K11" s="62">
        <f t="shared" ref="K11:K16" si="1">(J11-G11)/G11</f>
        <v>0.11869718686490534</v>
      </c>
      <c r="L11" s="75">
        <f>SUM(L9:L10)</f>
        <v>0</v>
      </c>
      <c r="M11" s="62">
        <f>(L11-G11)/G11</f>
        <v>-1</v>
      </c>
      <c r="N11" s="75">
        <f>SUM(N9:N10)</f>
        <v>0</v>
      </c>
      <c r="O11" s="62">
        <f>(N11-G11)/G11</f>
        <v>-1</v>
      </c>
      <c r="P11" s="75">
        <f>SUM(P9:P10)</f>
        <v>0</v>
      </c>
    </row>
    <row r="12" spans="1:20" x14ac:dyDescent="0.25">
      <c r="A12" s="25"/>
      <c r="B12" s="25"/>
      <c r="C12" s="65"/>
      <c r="D12" s="65"/>
      <c r="E12" s="65"/>
      <c r="F12" s="65"/>
      <c r="G12" s="65"/>
      <c r="H12" s="65"/>
      <c r="I12" s="65"/>
      <c r="J12" s="66"/>
      <c r="K12" s="46"/>
      <c r="L12" s="66"/>
      <c r="M12" s="46"/>
      <c r="N12" s="66"/>
      <c r="O12" s="46"/>
      <c r="P12" s="72"/>
      <c r="Q12" s="15"/>
      <c r="R12" s="15"/>
      <c r="S12" s="15"/>
      <c r="T12" s="15"/>
    </row>
    <row r="13" spans="1:20" s="63" customFormat="1" x14ac:dyDescent="0.25">
      <c r="A13" s="59" t="s">
        <v>120</v>
      </c>
      <c r="B13" s="59"/>
      <c r="C13" s="74">
        <f t="shared" ref="C13:P13" si="2">C11</f>
        <v>81689</v>
      </c>
      <c r="D13" s="74">
        <f t="shared" si="2"/>
        <v>85278</v>
      </c>
      <c r="E13" s="74">
        <f t="shared" si="2"/>
        <v>87652</v>
      </c>
      <c r="F13" s="74">
        <f t="shared" si="2"/>
        <v>89043</v>
      </c>
      <c r="G13" s="74">
        <f t="shared" si="2"/>
        <v>93490</v>
      </c>
      <c r="H13" s="74">
        <f t="shared" si="2"/>
        <v>46635</v>
      </c>
      <c r="I13" s="74">
        <f t="shared" si="2"/>
        <v>95724</v>
      </c>
      <c r="J13" s="75">
        <f t="shared" si="2"/>
        <v>104587</v>
      </c>
      <c r="K13" s="62">
        <f t="shared" si="1"/>
        <v>0.11869718686490534</v>
      </c>
      <c r="L13" s="75">
        <f>L11</f>
        <v>0</v>
      </c>
      <c r="M13" s="62">
        <f>(L13-G13)/G13</f>
        <v>-1</v>
      </c>
      <c r="N13" s="75">
        <f>N11</f>
        <v>0</v>
      </c>
      <c r="O13" s="62">
        <f>(N13-G13)/G13</f>
        <v>-1</v>
      </c>
      <c r="P13" s="75">
        <f t="shared" si="2"/>
        <v>0</v>
      </c>
    </row>
    <row r="14" spans="1:20" x14ac:dyDescent="0.25">
      <c r="A14" s="25"/>
      <c r="B14" s="25"/>
      <c r="C14" s="65"/>
      <c r="D14" s="65"/>
      <c r="E14" s="65"/>
      <c r="F14" s="65"/>
      <c r="G14" s="65"/>
      <c r="H14" s="65"/>
      <c r="I14" s="65"/>
      <c r="J14" s="66"/>
      <c r="K14" s="46"/>
      <c r="L14" s="66"/>
      <c r="M14" s="46"/>
      <c r="N14" s="66"/>
      <c r="O14" s="46"/>
      <c r="P14" s="72"/>
      <c r="Q14" s="15"/>
      <c r="R14" s="15"/>
      <c r="S14" s="15"/>
      <c r="T14" s="15"/>
    </row>
    <row r="15" spans="1:20" x14ac:dyDescent="0.25">
      <c r="A15" s="25"/>
      <c r="B15" s="25"/>
      <c r="C15" s="65"/>
      <c r="D15" s="65"/>
      <c r="E15" s="65"/>
      <c r="F15" s="65"/>
      <c r="G15" s="65"/>
      <c r="H15" s="65"/>
      <c r="I15" s="65"/>
      <c r="J15" s="66"/>
      <c r="K15" s="46"/>
      <c r="L15" s="66"/>
      <c r="M15" s="46"/>
      <c r="N15" s="66"/>
      <c r="O15" s="46"/>
      <c r="P15" s="72"/>
      <c r="Q15" s="15"/>
      <c r="R15" s="15"/>
      <c r="S15" s="15"/>
      <c r="T15" s="15"/>
    </row>
    <row r="16" spans="1:20" s="63" customFormat="1" ht="16.5" thickBot="1" x14ac:dyDescent="0.3">
      <c r="A16" s="79" t="s">
        <v>121</v>
      </c>
      <c r="B16" s="79"/>
      <c r="C16" s="80">
        <f t="shared" ref="C16:P16" si="3">C13</f>
        <v>81689</v>
      </c>
      <c r="D16" s="80">
        <f t="shared" si="3"/>
        <v>85278</v>
      </c>
      <c r="E16" s="80">
        <f t="shared" si="3"/>
        <v>87652</v>
      </c>
      <c r="F16" s="80">
        <f t="shared" si="3"/>
        <v>89043</v>
      </c>
      <c r="G16" s="80">
        <f t="shared" si="3"/>
        <v>93490</v>
      </c>
      <c r="H16" s="80">
        <f t="shared" si="3"/>
        <v>46635</v>
      </c>
      <c r="I16" s="80">
        <f t="shared" si="3"/>
        <v>95724</v>
      </c>
      <c r="J16" s="81">
        <f t="shared" si="3"/>
        <v>104587</v>
      </c>
      <c r="K16" s="82">
        <f t="shared" si="1"/>
        <v>0.11869718686490534</v>
      </c>
      <c r="L16" s="81">
        <f>L13</f>
        <v>0</v>
      </c>
      <c r="M16" s="82">
        <f>(L16-G16)/G16</f>
        <v>-1</v>
      </c>
      <c r="N16" s="81">
        <f>N13</f>
        <v>0</v>
      </c>
      <c r="O16" s="82">
        <f>(N16-G16)/G16</f>
        <v>-1</v>
      </c>
      <c r="P16" s="81">
        <f t="shared" si="3"/>
        <v>0</v>
      </c>
    </row>
    <row r="17" spans="1:20" x14ac:dyDescent="0.25">
      <c r="A17" s="25"/>
      <c r="B17" s="25"/>
      <c r="C17" s="65"/>
      <c r="D17" s="65"/>
      <c r="E17" s="65"/>
      <c r="F17" s="65"/>
      <c r="G17" s="65"/>
      <c r="H17" s="65"/>
      <c r="I17" s="65"/>
      <c r="J17" s="65"/>
      <c r="K17" s="83"/>
      <c r="L17" s="65"/>
      <c r="M17" s="83"/>
      <c r="N17" s="65"/>
      <c r="O17" s="65"/>
      <c r="P17" s="83"/>
      <c r="Q17" s="15"/>
      <c r="R17" s="15"/>
      <c r="S17" s="15"/>
      <c r="T17" s="15"/>
    </row>
    <row r="18" spans="1:20" x14ac:dyDescent="0.25">
      <c r="A18" s="25"/>
      <c r="B18" s="25"/>
      <c r="C18" s="65"/>
      <c r="D18" s="65"/>
      <c r="E18" s="65"/>
      <c r="F18" s="65"/>
      <c r="G18" s="65"/>
      <c r="H18" s="65"/>
      <c r="I18" s="65"/>
      <c r="J18" s="65"/>
      <c r="K18" s="83"/>
      <c r="L18" s="65"/>
      <c r="M18" s="83"/>
      <c r="N18" s="65"/>
      <c r="O18" s="65"/>
      <c r="P18" s="83"/>
      <c r="Q18" s="15"/>
      <c r="R18" s="15"/>
      <c r="S18" s="15"/>
      <c r="T18" s="15"/>
    </row>
    <row r="19" spans="1:20" x14ac:dyDescent="0.25">
      <c r="A19" s="25"/>
      <c r="B19" s="25"/>
      <c r="C19" s="65"/>
      <c r="D19" s="65"/>
      <c r="E19" s="65"/>
      <c r="F19" s="65"/>
      <c r="G19" s="65"/>
      <c r="H19" s="65"/>
      <c r="I19" s="65"/>
      <c r="J19" s="65"/>
      <c r="K19" s="83"/>
      <c r="L19" s="65"/>
      <c r="M19" s="83"/>
      <c r="N19" s="65"/>
      <c r="O19" s="65"/>
      <c r="P19" s="83"/>
      <c r="Q19" s="15"/>
      <c r="R19" s="15"/>
      <c r="S19" s="15"/>
      <c r="T19" s="15"/>
    </row>
    <row r="20" spans="1:20" x14ac:dyDescent="0.25">
      <c r="A20" s="25"/>
      <c r="B20" s="25"/>
      <c r="C20" s="65"/>
      <c r="D20" s="65"/>
      <c r="E20" s="65"/>
      <c r="F20" s="65"/>
      <c r="G20" s="65"/>
      <c r="H20" s="65"/>
      <c r="I20" s="65"/>
      <c r="J20" s="65"/>
      <c r="K20" s="83"/>
      <c r="L20" s="65"/>
      <c r="M20" s="83"/>
      <c r="N20" s="65"/>
      <c r="O20" s="65"/>
      <c r="P20" s="83"/>
      <c r="Q20" s="15"/>
      <c r="R20" s="15"/>
      <c r="S20" s="15"/>
      <c r="T20" s="15"/>
    </row>
    <row r="21" spans="1:20" x14ac:dyDescent="0.25">
      <c r="A21" s="25"/>
      <c r="B21" s="25"/>
      <c r="C21" s="65"/>
      <c r="D21" s="65"/>
      <c r="E21" s="65"/>
      <c r="F21" s="65"/>
      <c r="G21" s="65"/>
      <c r="H21" s="65"/>
      <c r="I21" s="65"/>
      <c r="J21" s="65"/>
      <c r="K21" s="83"/>
      <c r="L21" s="65"/>
      <c r="M21" s="83"/>
      <c r="N21" s="65"/>
      <c r="O21" s="65"/>
      <c r="P21" s="83"/>
      <c r="Q21" s="15"/>
      <c r="R21" s="15"/>
      <c r="S21" s="15"/>
      <c r="T21" s="15"/>
    </row>
    <row r="22" spans="1:20" x14ac:dyDescent="0.25">
      <c r="A22" s="25"/>
      <c r="B22" s="25"/>
      <c r="C22" s="65"/>
      <c r="D22" s="65"/>
      <c r="E22" s="65"/>
      <c r="F22" s="65"/>
      <c r="G22" s="65"/>
      <c r="H22" s="65"/>
      <c r="I22" s="65"/>
      <c r="J22" s="65"/>
      <c r="K22" s="83"/>
      <c r="L22" s="65"/>
      <c r="M22" s="83"/>
      <c r="N22" s="65"/>
      <c r="O22" s="65"/>
      <c r="P22" s="83"/>
      <c r="Q22" s="15"/>
      <c r="R22" s="15"/>
      <c r="S22" s="15"/>
      <c r="T22" s="15"/>
    </row>
    <row r="23" spans="1:20" x14ac:dyDescent="0.25">
      <c r="A23" s="25"/>
      <c r="B23" s="25"/>
      <c r="C23" s="65"/>
      <c r="D23" s="65"/>
      <c r="E23" s="65"/>
      <c r="F23" s="65"/>
      <c r="G23" s="65"/>
      <c r="H23" s="65"/>
      <c r="I23" s="65"/>
      <c r="J23" s="65"/>
      <c r="K23" s="83"/>
      <c r="L23" s="65"/>
      <c r="M23" s="83"/>
      <c r="N23" s="65"/>
      <c r="O23" s="65"/>
      <c r="P23" s="83"/>
      <c r="Q23" s="15"/>
      <c r="R23" s="15"/>
      <c r="S23" s="15"/>
      <c r="T23" s="15"/>
    </row>
    <row r="24" spans="1:20" x14ac:dyDescent="0.25">
      <c r="A24" s="25"/>
      <c r="B24" s="25"/>
      <c r="C24" s="65"/>
      <c r="D24" s="65"/>
      <c r="E24" s="65"/>
      <c r="F24" s="65"/>
      <c r="G24" s="65"/>
      <c r="H24" s="65"/>
      <c r="I24" s="65"/>
      <c r="J24" s="65"/>
      <c r="K24" s="83"/>
      <c r="L24" s="65"/>
      <c r="M24" s="83"/>
      <c r="N24" s="65"/>
      <c r="O24" s="65"/>
      <c r="P24" s="83"/>
      <c r="Q24" s="15"/>
      <c r="R24" s="15"/>
      <c r="S24" s="15"/>
      <c r="T24" s="15"/>
    </row>
    <row r="25" spans="1:20" x14ac:dyDescent="0.25">
      <c r="A25" s="25"/>
      <c r="B25" s="25"/>
      <c r="C25" s="65"/>
      <c r="D25" s="65"/>
      <c r="E25" s="65"/>
      <c r="F25" s="65"/>
      <c r="G25" s="65"/>
      <c r="H25" s="65"/>
      <c r="I25" s="65"/>
      <c r="J25" s="65"/>
      <c r="K25" s="25"/>
      <c r="L25" s="65"/>
      <c r="M25" s="25"/>
      <c r="N25" s="65"/>
      <c r="O25" s="65"/>
      <c r="P25" s="25"/>
      <c r="Q25" s="15"/>
      <c r="R25" s="15"/>
      <c r="S25" s="15"/>
      <c r="T25" s="15"/>
    </row>
    <row r="26" spans="1:20" x14ac:dyDescent="0.25">
      <c r="A26" s="25"/>
      <c r="B26" s="25"/>
      <c r="C26" s="65"/>
      <c r="D26" s="65"/>
      <c r="E26" s="65"/>
      <c r="F26" s="65"/>
      <c r="G26" s="65"/>
      <c r="H26" s="65"/>
      <c r="I26" s="65"/>
      <c r="J26" s="65"/>
      <c r="K26" s="25"/>
      <c r="L26" s="65"/>
      <c r="M26" s="25"/>
      <c r="N26" s="65"/>
      <c r="O26" s="65"/>
      <c r="P26" s="25"/>
      <c r="Q26" s="15"/>
      <c r="R26" s="15"/>
      <c r="S26" s="15"/>
      <c r="T26" s="15"/>
    </row>
    <row r="27" spans="1:20" x14ac:dyDescent="0.25">
      <c r="A27" s="25"/>
      <c r="B27" s="25"/>
      <c r="C27" s="65"/>
      <c r="D27" s="65"/>
      <c r="E27" s="65"/>
      <c r="F27" s="65"/>
      <c r="G27" s="65"/>
      <c r="H27" s="65"/>
      <c r="I27" s="65"/>
      <c r="J27" s="65"/>
      <c r="K27" s="25"/>
      <c r="L27" s="65"/>
      <c r="M27" s="25"/>
      <c r="N27" s="65"/>
      <c r="O27" s="65"/>
      <c r="P27" s="25"/>
      <c r="Q27" s="15"/>
      <c r="R27" s="15"/>
      <c r="S27" s="15"/>
      <c r="T27" s="15"/>
    </row>
    <row r="28" spans="1:20" x14ac:dyDescent="0.25">
      <c r="A28" s="25"/>
      <c r="B28" s="25"/>
      <c r="C28" s="25"/>
      <c r="D28" s="25"/>
      <c r="E28" s="25"/>
      <c r="F28" s="25"/>
      <c r="G28" s="25"/>
      <c r="H28" s="25"/>
      <c r="I28" s="25"/>
      <c r="J28" s="25"/>
      <c r="K28" s="25"/>
      <c r="L28" s="25"/>
      <c r="M28" s="25"/>
      <c r="N28" s="25"/>
      <c r="O28" s="25"/>
      <c r="P28" s="25"/>
      <c r="Q28" s="15"/>
      <c r="R28" s="15"/>
      <c r="S28" s="15"/>
      <c r="T28" s="15"/>
    </row>
    <row r="29" spans="1:20" x14ac:dyDescent="0.25">
      <c r="A29" s="25"/>
      <c r="B29" s="25"/>
      <c r="C29" s="25"/>
      <c r="D29" s="25"/>
      <c r="E29" s="25"/>
      <c r="F29" s="25"/>
      <c r="G29" s="25"/>
      <c r="H29" s="25"/>
      <c r="I29" s="25"/>
      <c r="J29" s="25"/>
      <c r="K29" s="25"/>
      <c r="L29" s="25"/>
      <c r="M29" s="25"/>
      <c r="N29" s="25"/>
      <c r="O29" s="25"/>
      <c r="P29" s="25"/>
      <c r="Q29" s="15"/>
      <c r="R29" s="15"/>
      <c r="S29" s="15"/>
      <c r="T29" s="15"/>
    </row>
    <row r="30" spans="1:20" x14ac:dyDescent="0.25">
      <c r="A30" s="25"/>
      <c r="B30" s="25"/>
      <c r="C30" s="25"/>
      <c r="D30" s="25"/>
      <c r="E30" s="25"/>
      <c r="F30" s="25"/>
      <c r="G30" s="25"/>
      <c r="H30" s="25"/>
      <c r="I30" s="25"/>
      <c r="J30" s="25"/>
      <c r="K30" s="25"/>
      <c r="L30" s="25"/>
      <c r="M30" s="25"/>
      <c r="N30" s="25"/>
      <c r="O30" s="25"/>
      <c r="P30" s="25"/>
      <c r="Q30" s="15"/>
      <c r="R30" s="15"/>
      <c r="S30" s="15"/>
      <c r="T30" s="15"/>
    </row>
    <row r="31" spans="1:20" x14ac:dyDescent="0.25">
      <c r="A31" s="25"/>
      <c r="B31" s="25"/>
      <c r="C31" s="25"/>
      <c r="D31" s="25"/>
      <c r="E31" s="25"/>
      <c r="F31" s="25"/>
      <c r="G31" s="25"/>
      <c r="H31" s="25"/>
      <c r="I31" s="25"/>
      <c r="J31" s="25"/>
      <c r="K31" s="25"/>
      <c r="L31" s="25"/>
      <c r="M31" s="25"/>
      <c r="N31" s="25"/>
      <c r="O31" s="25"/>
      <c r="P31" s="25"/>
      <c r="Q31" s="15"/>
      <c r="R31" s="15"/>
      <c r="S31" s="15"/>
      <c r="T31" s="15"/>
    </row>
    <row r="32" spans="1:20" x14ac:dyDescent="0.25">
      <c r="A32" s="25"/>
      <c r="B32" s="25"/>
      <c r="C32" s="25"/>
      <c r="D32" s="25"/>
      <c r="E32" s="25"/>
      <c r="F32" s="25"/>
      <c r="G32" s="25"/>
      <c r="H32" s="25"/>
      <c r="I32" s="25"/>
      <c r="J32" s="25"/>
      <c r="K32" s="25"/>
      <c r="L32" s="25"/>
      <c r="M32" s="25"/>
      <c r="N32" s="25"/>
      <c r="O32" s="25"/>
      <c r="P32" s="25"/>
      <c r="Q32" s="15"/>
      <c r="R32" s="15"/>
      <c r="S32" s="15"/>
      <c r="T32" s="15"/>
    </row>
    <row r="33" spans="1:20" x14ac:dyDescent="0.25">
      <c r="A33" s="25"/>
      <c r="B33" s="25"/>
      <c r="C33" s="25"/>
      <c r="D33" s="25"/>
      <c r="E33" s="25"/>
      <c r="F33" s="25"/>
      <c r="G33" s="25"/>
      <c r="H33" s="25"/>
      <c r="I33" s="25"/>
      <c r="J33" s="25"/>
      <c r="K33" s="25"/>
      <c r="L33" s="25"/>
      <c r="M33" s="25"/>
      <c r="N33" s="25"/>
      <c r="O33" s="25"/>
      <c r="P33" s="25"/>
      <c r="Q33" s="15"/>
      <c r="R33" s="15"/>
      <c r="S33" s="15"/>
      <c r="T33" s="15"/>
    </row>
    <row r="34" spans="1:20" x14ac:dyDescent="0.25">
      <c r="A34" s="25"/>
      <c r="B34" s="25"/>
      <c r="C34" s="25"/>
      <c r="D34" s="25"/>
      <c r="E34" s="25"/>
      <c r="F34" s="25"/>
      <c r="G34" s="25"/>
      <c r="H34" s="25"/>
      <c r="I34" s="25"/>
      <c r="J34" s="25"/>
      <c r="K34" s="25"/>
      <c r="L34" s="25"/>
      <c r="M34" s="25"/>
      <c r="N34" s="25"/>
      <c r="O34" s="25"/>
      <c r="P34" s="25"/>
      <c r="Q34" s="15"/>
      <c r="R34" s="15"/>
      <c r="S34" s="15"/>
      <c r="T34" s="15"/>
    </row>
    <row r="35" spans="1:20" x14ac:dyDescent="0.25">
      <c r="A35" s="25"/>
      <c r="B35" s="25"/>
      <c r="C35" s="25"/>
      <c r="D35" s="25"/>
      <c r="E35" s="25"/>
      <c r="F35" s="25"/>
      <c r="G35" s="25"/>
      <c r="H35" s="25"/>
      <c r="I35" s="25"/>
      <c r="J35" s="25"/>
      <c r="K35" s="25"/>
      <c r="L35" s="25"/>
      <c r="M35" s="25"/>
      <c r="N35" s="25"/>
      <c r="O35" s="25"/>
      <c r="P35" s="25"/>
      <c r="Q35" s="15"/>
      <c r="R35" s="15"/>
      <c r="S35" s="15"/>
      <c r="T35" s="15"/>
    </row>
    <row r="36" spans="1:20" x14ac:dyDescent="0.25">
      <c r="A36" s="25"/>
      <c r="B36" s="25"/>
      <c r="C36" s="25"/>
      <c r="D36" s="25"/>
      <c r="E36" s="25"/>
      <c r="F36" s="25"/>
      <c r="G36" s="25"/>
      <c r="H36" s="25"/>
      <c r="I36" s="25"/>
      <c r="J36" s="25"/>
      <c r="K36" s="25"/>
      <c r="L36" s="25"/>
      <c r="M36" s="25"/>
      <c r="N36" s="25"/>
      <c r="O36" s="25"/>
      <c r="P36" s="25"/>
      <c r="Q36" s="15"/>
      <c r="R36" s="15"/>
      <c r="S36" s="15"/>
      <c r="T36" s="15"/>
    </row>
    <row r="37" spans="1:20" x14ac:dyDescent="0.25">
      <c r="A37" s="25"/>
      <c r="B37" s="25"/>
      <c r="C37" s="25"/>
      <c r="D37" s="25"/>
      <c r="E37" s="25"/>
      <c r="F37" s="25"/>
      <c r="G37" s="25"/>
      <c r="H37" s="25"/>
      <c r="I37" s="25"/>
      <c r="J37" s="25"/>
      <c r="K37" s="25"/>
      <c r="L37" s="25"/>
      <c r="M37" s="25"/>
      <c r="N37" s="25"/>
      <c r="O37" s="25"/>
      <c r="P37" s="25"/>
      <c r="Q37" s="15"/>
      <c r="R37" s="15"/>
      <c r="S37" s="15"/>
      <c r="T37" s="15"/>
    </row>
    <row r="38" spans="1:20" x14ac:dyDescent="0.25">
      <c r="A38" s="25"/>
      <c r="B38" s="25"/>
      <c r="C38" s="25"/>
      <c r="D38" s="25"/>
      <c r="E38" s="25"/>
      <c r="F38" s="25"/>
      <c r="G38" s="25"/>
      <c r="H38" s="25"/>
      <c r="I38" s="25"/>
      <c r="J38" s="25"/>
      <c r="K38" s="25"/>
      <c r="L38" s="25"/>
      <c r="M38" s="25"/>
      <c r="N38" s="25"/>
      <c r="O38" s="25"/>
      <c r="P38" s="25"/>
      <c r="Q38" s="15"/>
      <c r="R38" s="15"/>
      <c r="S38" s="15"/>
      <c r="T38" s="15"/>
    </row>
    <row r="39" spans="1:20" x14ac:dyDescent="0.25">
      <c r="Q39" s="15"/>
      <c r="R39" s="15"/>
      <c r="S39" s="15"/>
      <c r="T39" s="15"/>
    </row>
    <row r="40" spans="1:20" x14ac:dyDescent="0.25">
      <c r="Q40" s="15"/>
      <c r="R40" s="15"/>
      <c r="S40" s="15"/>
      <c r="T40" s="15"/>
    </row>
    <row r="41" spans="1:20" x14ac:dyDescent="0.25">
      <c r="Q41" s="15"/>
      <c r="R41" s="15"/>
      <c r="S41" s="15"/>
      <c r="T41" s="15"/>
    </row>
    <row r="42" spans="1:20" x14ac:dyDescent="0.25">
      <c r="Q42" s="15"/>
      <c r="R42" s="15"/>
      <c r="S42" s="15"/>
      <c r="T42" s="15"/>
    </row>
  </sheetData>
  <mergeCells count="10">
    <mergeCell ref="J6:K6"/>
    <mergeCell ref="L6:M6"/>
    <mergeCell ref="N6:O6"/>
    <mergeCell ref="A7:B7"/>
    <mergeCell ref="A1:P1"/>
    <mergeCell ref="A2:P2"/>
    <mergeCell ref="A3:P3"/>
    <mergeCell ref="E5:F5"/>
    <mergeCell ref="G5:I5"/>
    <mergeCell ref="J5:P5"/>
  </mergeCells>
  <printOptions horizontalCentered="1"/>
  <pageMargins left="0.7" right="0.7" top="0.75" bottom="0.75" header="0.3" footer="0.3"/>
  <pageSetup scale="95" orientation="landscape" r:id="rId1"/>
  <headerFooter>
    <oddFooter>&amp;R&amp;P</oddFooter>
  </headerFooter>
  <colBreaks count="1" manualBreakCount="1">
    <brk id="16"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F2AC5-59FB-459E-8DAC-E96A8CC947DF}">
  <sheetPr>
    <pageSetUpPr fitToPage="1"/>
  </sheetPr>
  <dimension ref="A1:F11"/>
  <sheetViews>
    <sheetView view="pageLayout" zoomScaleNormal="100" workbookViewId="0">
      <selection activeCell="K17" sqref="K17"/>
    </sheetView>
  </sheetViews>
  <sheetFormatPr defaultRowHeight="15.75" x14ac:dyDescent="0.25"/>
  <cols>
    <col min="1" max="1" width="7.42578125" style="15" customWidth="1"/>
    <col min="2" max="2" width="35.140625" style="15" bestFit="1" customWidth="1"/>
    <col min="3" max="3" width="7.42578125" style="15" customWidth="1"/>
    <col min="4" max="4" width="60.140625" style="15" customWidth="1"/>
    <col min="5" max="5" width="13" style="15" customWidth="1"/>
    <col min="6" max="6" width="9.85546875" style="15" bestFit="1" customWidth="1"/>
    <col min="7" max="16384" width="9.140625" style="15"/>
  </cols>
  <sheetData>
    <row r="1" spans="1:6" x14ac:dyDescent="0.25">
      <c r="A1" s="314" t="s">
        <v>0</v>
      </c>
      <c r="B1" s="314"/>
      <c r="C1" s="314"/>
      <c r="D1" s="314"/>
      <c r="E1" s="314"/>
      <c r="F1" s="314"/>
    </row>
    <row r="2" spans="1:6" x14ac:dyDescent="0.25">
      <c r="A2" s="314" t="s">
        <v>116</v>
      </c>
      <c r="B2" s="314"/>
      <c r="C2" s="314"/>
      <c r="D2" s="314"/>
      <c r="E2" s="314"/>
      <c r="F2" s="314"/>
    </row>
    <row r="3" spans="1:6" x14ac:dyDescent="0.25">
      <c r="A3" s="323" t="s">
        <v>2</v>
      </c>
      <c r="B3" s="323"/>
      <c r="C3" s="323"/>
      <c r="D3" s="323"/>
      <c r="E3" s="323"/>
      <c r="F3" s="323"/>
    </row>
    <row r="4" spans="1:6" x14ac:dyDescent="0.25">
      <c r="A4" s="25"/>
      <c r="B4" s="25"/>
      <c r="C4" s="25"/>
      <c r="D4" s="25"/>
      <c r="E4" s="25"/>
    </row>
    <row r="5" spans="1:6" ht="15.75" customHeight="1" x14ac:dyDescent="0.25">
      <c r="A5" s="326" t="s">
        <v>67</v>
      </c>
      <c r="B5" s="84"/>
      <c r="C5" s="326" t="s">
        <v>68</v>
      </c>
      <c r="D5" s="85" t="s">
        <v>69</v>
      </c>
      <c r="E5" s="326" t="s">
        <v>70</v>
      </c>
      <c r="F5" s="86"/>
    </row>
    <row r="6" spans="1:6" ht="16.5" thickBot="1" x14ac:dyDescent="0.3">
      <c r="A6" s="327"/>
      <c r="B6" s="87" t="s">
        <v>71</v>
      </c>
      <c r="C6" s="327"/>
      <c r="D6" s="88" t="s">
        <v>72</v>
      </c>
      <c r="E6" s="327"/>
      <c r="F6" s="88" t="s">
        <v>73</v>
      </c>
    </row>
    <row r="7" spans="1:6" ht="16.5" thickTop="1" x14ac:dyDescent="0.25">
      <c r="A7" s="324" t="str">
        <f>'Insurance 206'!A7</f>
        <v>EXPENDITURES</v>
      </c>
      <c r="B7" s="324"/>
      <c r="C7" s="324"/>
      <c r="D7" s="324"/>
      <c r="E7" s="25"/>
    </row>
    <row r="8" spans="1:6" x14ac:dyDescent="0.25">
      <c r="A8" s="325" t="str">
        <f>'Insurance 206'!A8</f>
        <v>Purchased &amp; Contractual Services</v>
      </c>
      <c r="B8" s="325"/>
      <c r="C8" s="325"/>
      <c r="D8" s="325"/>
      <c r="E8" s="54"/>
      <c r="F8" s="92"/>
    </row>
    <row r="9" spans="1:6" x14ac:dyDescent="0.25">
      <c r="A9" s="90">
        <f>'Insurance 206'!A9</f>
        <v>56010</v>
      </c>
      <c r="B9" s="90" t="str">
        <f>'Insurance 206'!B9</f>
        <v>Property &amp; Casualty Insurance</v>
      </c>
      <c r="C9" s="97" t="s">
        <v>74</v>
      </c>
      <c r="D9" s="90" t="s">
        <v>457</v>
      </c>
      <c r="E9" s="98">
        <f>'Insurance 206'!J9</f>
        <v>103087</v>
      </c>
      <c r="F9" s="92">
        <f>'Insurance 206'!K9</f>
        <v>0.12063267746494184</v>
      </c>
    </row>
    <row r="10" spans="1:6" x14ac:dyDescent="0.25">
      <c r="A10" s="93">
        <f>'Insurance 206'!A10</f>
        <v>56020</v>
      </c>
      <c r="B10" s="93" t="str">
        <f>'Insurance 206'!B10</f>
        <v>Surety Bonds</v>
      </c>
      <c r="C10" s="97" t="s">
        <v>74</v>
      </c>
      <c r="D10" s="94"/>
      <c r="E10" s="98">
        <f>'Insurance 206'!J10</f>
        <v>1500</v>
      </c>
      <c r="F10" s="92">
        <f>'Insurance 206'!K10</f>
        <v>0</v>
      </c>
    </row>
    <row r="11" spans="1:6" x14ac:dyDescent="0.25">
      <c r="A11" s="25"/>
      <c r="B11" s="25"/>
      <c r="C11" s="25"/>
      <c r="D11" s="25"/>
      <c r="E11" s="65"/>
      <c r="F11" s="96"/>
    </row>
  </sheetData>
  <mergeCells count="8">
    <mergeCell ref="A7:D7"/>
    <mergeCell ref="A8:D8"/>
    <mergeCell ref="A1:F1"/>
    <mergeCell ref="A2:F2"/>
    <mergeCell ref="A3:F3"/>
    <mergeCell ref="A5:A6"/>
    <mergeCell ref="C5:C6"/>
    <mergeCell ref="E5:E6"/>
  </mergeCells>
  <printOptions horizontalCentered="1"/>
  <pageMargins left="0.7" right="0.7" top="0.75" bottom="0.75" header="0.3" footer="0.3"/>
  <pageSetup scale="92" orientation="landscape" r:id="rId1"/>
  <headerFoot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17585-4442-423D-AFDB-65A06A4601C8}">
  <sheetPr>
    <pageSetUpPr fitToPage="1"/>
  </sheetPr>
  <dimension ref="A1:Z24"/>
  <sheetViews>
    <sheetView view="pageLayout" zoomScaleNormal="100" workbookViewId="0">
      <selection activeCell="K17" sqref="K17"/>
    </sheetView>
  </sheetViews>
  <sheetFormatPr defaultRowHeight="15.75" customHeight="1" x14ac:dyDescent="0.25"/>
  <cols>
    <col min="1" max="1" width="34.28515625" style="1" bestFit="1" customWidth="1"/>
    <col min="2" max="9" width="10.85546875" style="1" customWidth="1"/>
    <col min="10" max="12" width="10.85546875" style="1" hidden="1" customWidth="1"/>
    <col min="13" max="16384" width="9.140625" style="1"/>
  </cols>
  <sheetData>
    <row r="1" spans="1:26" ht="15.75" customHeight="1" x14ac:dyDescent="0.25">
      <c r="A1" s="314" t="s">
        <v>0</v>
      </c>
      <c r="B1" s="314"/>
      <c r="C1" s="314"/>
      <c r="D1" s="314"/>
      <c r="E1" s="314"/>
      <c r="F1" s="314"/>
      <c r="G1" s="314"/>
      <c r="H1" s="314"/>
      <c r="I1" s="314"/>
      <c r="J1" s="314"/>
      <c r="K1" s="314"/>
      <c r="L1" s="314"/>
    </row>
    <row r="2" spans="1:26" ht="15.75" customHeight="1" x14ac:dyDescent="0.25">
      <c r="A2" s="314" t="s">
        <v>373</v>
      </c>
      <c r="B2" s="314"/>
      <c r="C2" s="314"/>
      <c r="D2" s="314"/>
      <c r="E2" s="314"/>
      <c r="F2" s="314"/>
      <c r="G2" s="314"/>
      <c r="H2" s="314"/>
      <c r="I2" s="314"/>
      <c r="J2" s="314"/>
      <c r="K2" s="314"/>
      <c r="L2" s="314"/>
    </row>
    <row r="3" spans="1:26" ht="15.75" customHeight="1" x14ac:dyDescent="0.25">
      <c r="A3" s="323" t="s">
        <v>374</v>
      </c>
      <c r="B3" s="323"/>
      <c r="C3" s="323"/>
      <c r="D3" s="323"/>
      <c r="E3" s="323"/>
      <c r="F3" s="323"/>
      <c r="G3" s="323"/>
      <c r="H3" s="323"/>
      <c r="I3" s="323"/>
      <c r="J3" s="323"/>
      <c r="K3" s="323"/>
      <c r="L3" s="323"/>
      <c r="M3" s="179"/>
      <c r="N3" s="179"/>
      <c r="O3" s="179"/>
      <c r="P3" s="179"/>
      <c r="Q3" s="179"/>
      <c r="R3" s="179"/>
      <c r="S3" s="179"/>
      <c r="T3" s="179"/>
      <c r="U3" s="179"/>
      <c r="V3" s="179"/>
      <c r="W3" s="179"/>
      <c r="X3" s="179"/>
      <c r="Y3" s="179"/>
      <c r="Z3" s="179"/>
    </row>
    <row r="5" spans="1:26" ht="15.75" customHeight="1" x14ac:dyDescent="0.25">
      <c r="A5" s="3" t="s">
        <v>3</v>
      </c>
    </row>
    <row r="6" spans="1:26" ht="15.75" customHeight="1" x14ac:dyDescent="0.25">
      <c r="A6" s="328" t="s">
        <v>375</v>
      </c>
      <c r="B6" s="328"/>
      <c r="C6" s="328"/>
      <c r="D6" s="328"/>
      <c r="E6" s="328"/>
      <c r="F6" s="328"/>
      <c r="G6" s="328"/>
      <c r="H6" s="328"/>
      <c r="I6" s="328"/>
      <c r="J6" s="328"/>
      <c r="K6" s="328"/>
      <c r="L6" s="328"/>
    </row>
    <row r="7" spans="1:26" ht="15.75" customHeight="1" x14ac:dyDescent="0.25">
      <c r="A7" s="157"/>
      <c r="B7" s="157"/>
      <c r="C7" s="157"/>
      <c r="D7" s="157"/>
      <c r="E7" s="157"/>
      <c r="F7" s="157"/>
      <c r="G7" s="157"/>
      <c r="H7" s="157"/>
      <c r="I7" s="157"/>
      <c r="J7" s="157"/>
      <c r="K7" s="157"/>
      <c r="L7" s="157"/>
    </row>
    <row r="8" spans="1:26" ht="15.75" customHeight="1" x14ac:dyDescent="0.25">
      <c r="A8" s="3" t="s">
        <v>5</v>
      </c>
    </row>
    <row r="9" spans="1:26" ht="15.75" customHeight="1" x14ac:dyDescent="0.25">
      <c r="A9" s="329" t="s">
        <v>376</v>
      </c>
      <c r="B9" s="329"/>
      <c r="C9" s="329"/>
      <c r="D9" s="329"/>
      <c r="E9" s="329"/>
      <c r="F9" s="329"/>
      <c r="G9" s="329"/>
      <c r="H9" s="329"/>
      <c r="I9" s="329"/>
      <c r="J9" s="329"/>
      <c r="K9" s="329"/>
      <c r="L9" s="329"/>
    </row>
    <row r="11" spans="1:26" ht="15.75" customHeight="1" x14ac:dyDescent="0.25">
      <c r="A11" s="3" t="s">
        <v>7</v>
      </c>
    </row>
    <row r="12" spans="1:26" ht="15.75" customHeight="1" x14ac:dyDescent="0.25">
      <c r="A12" s="329" t="s">
        <v>377</v>
      </c>
      <c r="B12" s="329"/>
      <c r="C12" s="329"/>
      <c r="D12" s="329"/>
      <c r="E12" s="329"/>
      <c r="F12" s="329"/>
      <c r="G12" s="329"/>
      <c r="H12" s="329"/>
      <c r="I12" s="329"/>
      <c r="J12" s="329"/>
      <c r="K12" s="329"/>
      <c r="L12" s="329"/>
    </row>
    <row r="14" spans="1:26" ht="15.75" customHeight="1" x14ac:dyDescent="0.25">
      <c r="A14" s="312" t="s">
        <v>9</v>
      </c>
      <c r="B14" s="312"/>
      <c r="C14" s="312"/>
      <c r="D14" s="312"/>
      <c r="E14" s="312"/>
      <c r="F14" s="312"/>
      <c r="G14" s="312"/>
      <c r="H14" s="312"/>
      <c r="I14" s="312"/>
      <c r="J14" s="312"/>
      <c r="K14" s="312"/>
      <c r="L14" s="312"/>
    </row>
    <row r="15" spans="1:26" ht="15.75" customHeight="1" x14ac:dyDescent="0.25">
      <c r="A15" s="4"/>
      <c r="B15" s="5" t="str">
        <f>'Facilities 210'!C5</f>
        <v>FY20-21</v>
      </c>
      <c r="C15" s="5" t="str">
        <f>'Facilities 210'!D5</f>
        <v>FY21-22</v>
      </c>
      <c r="D15" s="313" t="str">
        <f>'Facilities 210'!E5</f>
        <v>FY22-23</v>
      </c>
      <c r="E15" s="313"/>
      <c r="F15" s="313" t="str">
        <f>'Facilities 210'!G5</f>
        <v>FY23-24</v>
      </c>
      <c r="G15" s="313"/>
      <c r="H15" s="313"/>
      <c r="I15" s="313" t="s">
        <v>88</v>
      </c>
      <c r="J15" s="313"/>
      <c r="K15" s="313"/>
      <c r="L15" s="313"/>
    </row>
    <row r="16" spans="1:26" ht="15.75" customHeight="1" thickBot="1" x14ac:dyDescent="0.3">
      <c r="A16" s="6"/>
      <c r="B16" s="7" t="str">
        <f>'Facilities 210'!C6</f>
        <v>Actual</v>
      </c>
      <c r="C16" s="7" t="str">
        <f>'Facilities 210'!D6</f>
        <v>Actual</v>
      </c>
      <c r="D16" s="7" t="str">
        <f>'Facilities 210'!E6</f>
        <v>Budget</v>
      </c>
      <c r="E16" s="7" t="str">
        <f>'Facilities 210'!F6</f>
        <v>Actual</v>
      </c>
      <c r="F16" s="7" t="str">
        <f>'Facilities 210'!G6</f>
        <v>Budget</v>
      </c>
      <c r="G16" s="7" t="str">
        <f>'Facilities 210'!H6</f>
        <v>YTD</v>
      </c>
      <c r="H16" s="7" t="str">
        <f>'Facilities 210'!I6</f>
        <v>Est. EOY</v>
      </c>
      <c r="I16" s="7" t="s">
        <v>11</v>
      </c>
      <c r="J16" s="7" t="s">
        <v>12</v>
      </c>
      <c r="K16" s="7" t="s">
        <v>13</v>
      </c>
      <c r="L16" s="7" t="s">
        <v>14</v>
      </c>
    </row>
    <row r="17" spans="1:12" ht="15.75" customHeight="1" thickTop="1" x14ac:dyDescent="0.25">
      <c r="A17" s="1" t="str">
        <f>'Facilities 210'!A8</f>
        <v>Personnel Services</v>
      </c>
      <c r="B17" s="8">
        <f>'Facilities 210'!C14</f>
        <v>64968</v>
      </c>
      <c r="C17" s="8">
        <f>'Facilities 210'!D14</f>
        <v>82205</v>
      </c>
      <c r="D17" s="8">
        <f>'Facilities 210'!E14</f>
        <v>111434</v>
      </c>
      <c r="E17" s="8">
        <f>'Facilities 210'!F14</f>
        <v>111125</v>
      </c>
      <c r="F17" s="8">
        <f>'Facilities 210'!G14</f>
        <v>124640</v>
      </c>
      <c r="G17" s="8" t="s">
        <v>378</v>
      </c>
      <c r="H17" s="8">
        <f>'Facilities 210'!I14</f>
        <v>124640</v>
      </c>
      <c r="I17" s="9">
        <f>'Facilities 210'!J14</f>
        <v>128609</v>
      </c>
      <c r="J17" s="9">
        <f>'Facilities 210'!L14</f>
        <v>0</v>
      </c>
      <c r="K17" s="9">
        <f>'Facilities 210'!N14</f>
        <v>0</v>
      </c>
      <c r="L17" s="9">
        <f>'Facilities 210'!P14</f>
        <v>0</v>
      </c>
    </row>
    <row r="18" spans="1:12" ht="15.75" customHeight="1" x14ac:dyDescent="0.25">
      <c r="A18" s="1" t="str">
        <f>'Facilities 210'!A16</f>
        <v>Supplies &amp; Operating Expenses</v>
      </c>
      <c r="B18" s="8">
        <f>'Facilities 210'!C22</f>
        <v>15878</v>
      </c>
      <c r="C18" s="8">
        <f>'Facilities 210'!D22</f>
        <v>23554</v>
      </c>
      <c r="D18" s="8">
        <f>'Facilities 210'!E22</f>
        <v>30100</v>
      </c>
      <c r="E18" s="8">
        <f>'Facilities 210'!F22</f>
        <v>25439</v>
      </c>
      <c r="F18" s="8">
        <f>'Facilities 210'!G22</f>
        <v>32000</v>
      </c>
      <c r="G18" s="8">
        <f>'Facilities 210'!H22</f>
        <v>4409</v>
      </c>
      <c r="H18" s="8">
        <f>'Facilities 210'!I22</f>
        <v>32000</v>
      </c>
      <c r="I18" s="9">
        <f>'Facilities 210'!J22</f>
        <v>31400</v>
      </c>
      <c r="J18" s="9">
        <f>'Facilities 210'!L22</f>
        <v>0</v>
      </c>
      <c r="K18" s="9">
        <f>'Facilities 210'!N22</f>
        <v>0</v>
      </c>
      <c r="L18" s="9">
        <f>'Facilities 210'!P22</f>
        <v>0</v>
      </c>
    </row>
    <row r="19" spans="1:12" ht="15.75" customHeight="1" x14ac:dyDescent="0.25">
      <c r="A19" s="1" t="str">
        <f>'Facilities 210'!A24</f>
        <v>Purchased &amp; Contractual Services</v>
      </c>
      <c r="B19" s="8">
        <f>'Facilities 210'!C36</f>
        <v>80814</v>
      </c>
      <c r="C19" s="8">
        <f>'Facilities 210'!D36</f>
        <v>84776</v>
      </c>
      <c r="D19" s="8">
        <f>'Facilities 210'!E36</f>
        <v>89500</v>
      </c>
      <c r="E19" s="8">
        <f>'Facilities 210'!F36</f>
        <v>79084</v>
      </c>
      <c r="F19" s="8">
        <f>'Facilities 210'!G36</f>
        <v>100825</v>
      </c>
      <c r="G19" s="8">
        <f>'Facilities 210'!H36</f>
        <v>49250</v>
      </c>
      <c r="H19" s="8">
        <f>'Facilities 210'!I36</f>
        <v>100825</v>
      </c>
      <c r="I19" s="9">
        <f>'Facilities 210'!J36</f>
        <v>104325</v>
      </c>
      <c r="J19" s="9">
        <f>'Facilities 210'!L36</f>
        <v>0</v>
      </c>
      <c r="K19" s="9">
        <f>'Facilities 210'!N36</f>
        <v>0</v>
      </c>
      <c r="L19" s="9">
        <f>'Facilities 210'!P36</f>
        <v>0</v>
      </c>
    </row>
    <row r="20" spans="1:12" ht="15.75" customHeight="1" x14ac:dyDescent="0.25">
      <c r="A20" s="1" t="str">
        <f>'Facilities 210'!A39</f>
        <v>Capital Items</v>
      </c>
      <c r="B20" s="8">
        <f>'Facilities 210'!C52</f>
        <v>121352</v>
      </c>
      <c r="C20" s="8">
        <f>'Facilities 210'!D52</f>
        <v>98700</v>
      </c>
      <c r="D20" s="8">
        <f>'Facilities 210'!E52</f>
        <v>98700</v>
      </c>
      <c r="E20" s="8">
        <f>'Facilities 210'!F52</f>
        <v>98700</v>
      </c>
      <c r="F20" s="8">
        <f>'Facilities 210'!G52</f>
        <v>62500</v>
      </c>
      <c r="G20" s="8">
        <f>'Facilities 210'!H51</f>
        <v>0</v>
      </c>
      <c r="H20" s="8">
        <f>'Facilities 210'!I51</f>
        <v>0</v>
      </c>
      <c r="I20" s="9">
        <f>'Facilities 210'!J52</f>
        <v>39500</v>
      </c>
      <c r="J20" s="9">
        <f>'Facilities 210'!L52</f>
        <v>0</v>
      </c>
      <c r="K20" s="9">
        <f>'Facilities 210'!N52</f>
        <v>0</v>
      </c>
      <c r="L20" s="9">
        <f>'Facilities 210'!P52</f>
        <v>0</v>
      </c>
    </row>
    <row r="21" spans="1:12" ht="15.75" customHeight="1" x14ac:dyDescent="0.25">
      <c r="A21" s="3" t="str">
        <f>'Facilities 210'!A54</f>
        <v>Total Facilities Expenditures</v>
      </c>
      <c r="B21" s="10">
        <f>SUM(B17:B20)</f>
        <v>283012</v>
      </c>
      <c r="C21" s="10">
        <f t="shared" ref="C21:H21" si="0">SUM(C17:C20)</f>
        <v>289235</v>
      </c>
      <c r="D21" s="10">
        <f>SUM(D17:D20)</f>
        <v>329734</v>
      </c>
      <c r="E21" s="10">
        <f t="shared" si="0"/>
        <v>314348</v>
      </c>
      <c r="F21" s="10">
        <f t="shared" si="0"/>
        <v>319965</v>
      </c>
      <c r="G21" s="10">
        <f t="shared" si="0"/>
        <v>53659</v>
      </c>
      <c r="H21" s="10">
        <f t="shared" si="0"/>
        <v>257465</v>
      </c>
      <c r="I21" s="11">
        <f>SUM(I17:I20)</f>
        <v>303834</v>
      </c>
      <c r="J21" s="11">
        <f>SUM(J17:J20)</f>
        <v>0</v>
      </c>
      <c r="K21" s="11">
        <f>SUM(K17:K20)</f>
        <v>0</v>
      </c>
      <c r="L21" s="11">
        <f>SUM(L17:L20)</f>
        <v>0</v>
      </c>
    </row>
    <row r="22" spans="1:12" ht="15.75" customHeight="1" x14ac:dyDescent="0.25">
      <c r="B22" s="8"/>
      <c r="C22" s="8"/>
      <c r="D22" s="8"/>
      <c r="E22" s="8"/>
      <c r="F22" s="8"/>
      <c r="G22" s="8"/>
      <c r="H22" s="8"/>
      <c r="I22" s="9"/>
      <c r="J22" s="9"/>
      <c r="K22" s="9"/>
      <c r="L22" s="9"/>
    </row>
    <row r="23" spans="1:12" ht="15.75" customHeight="1" x14ac:dyDescent="0.25">
      <c r="B23" s="8"/>
      <c r="C23" s="8"/>
      <c r="D23" s="8"/>
      <c r="E23" s="8"/>
      <c r="F23" s="8"/>
      <c r="G23" s="8"/>
      <c r="H23" s="8"/>
      <c r="I23" s="9"/>
      <c r="J23" s="9"/>
      <c r="K23" s="9"/>
      <c r="L23" s="9"/>
    </row>
    <row r="24" spans="1:12" ht="15.75" customHeight="1" thickBot="1" x14ac:dyDescent="0.3">
      <c r="A24" s="12" t="str">
        <f>'Facilities 210'!A57</f>
        <v>Net Facilities Budget</v>
      </c>
      <c r="B24" s="13">
        <f>B21</f>
        <v>283012</v>
      </c>
      <c r="C24" s="13">
        <f t="shared" ref="C24:H24" si="1">C21</f>
        <v>289235</v>
      </c>
      <c r="D24" s="13">
        <f>D21</f>
        <v>329734</v>
      </c>
      <c r="E24" s="13">
        <f t="shared" si="1"/>
        <v>314348</v>
      </c>
      <c r="F24" s="13">
        <f t="shared" si="1"/>
        <v>319965</v>
      </c>
      <c r="G24" s="13">
        <f t="shared" si="1"/>
        <v>53659</v>
      </c>
      <c r="H24" s="13">
        <f t="shared" si="1"/>
        <v>257465</v>
      </c>
      <c r="I24" s="14">
        <f>I21</f>
        <v>303834</v>
      </c>
      <c r="J24" s="14">
        <f>J21</f>
        <v>0</v>
      </c>
      <c r="K24" s="14">
        <f>K21</f>
        <v>0</v>
      </c>
      <c r="L24" s="14">
        <f>L21</f>
        <v>0</v>
      </c>
    </row>
  </sheetData>
  <mergeCells count="10">
    <mergeCell ref="A14:L14"/>
    <mergeCell ref="D15:E15"/>
    <mergeCell ref="F15:H15"/>
    <mergeCell ref="I15:L15"/>
    <mergeCell ref="A1:L1"/>
    <mergeCell ref="A2:L2"/>
    <mergeCell ref="A3:L3"/>
    <mergeCell ref="A6:L6"/>
    <mergeCell ref="A9:L9"/>
    <mergeCell ref="A12:L12"/>
  </mergeCells>
  <printOptions horizontalCentered="1"/>
  <pageMargins left="0.7" right="0.7" top="0.75" bottom="0.75" header="0.3" footer="0.3"/>
  <pageSetup orientation="landscape" r:id="rId1"/>
  <headerFoot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26F12-440C-46FD-B621-260EB6D2B2C1}">
  <sheetPr>
    <pageSetUpPr fitToPage="1"/>
  </sheetPr>
  <dimension ref="A1:S81"/>
  <sheetViews>
    <sheetView view="pageLayout" topLeftCell="A39" zoomScaleNormal="100" zoomScaleSheetLayoutView="100" workbookViewId="0">
      <selection activeCell="K17" sqref="K17"/>
    </sheetView>
  </sheetViews>
  <sheetFormatPr defaultRowHeight="15.75" x14ac:dyDescent="0.25"/>
  <cols>
    <col min="1" max="1" width="5.28515625" style="15" bestFit="1" customWidth="1"/>
    <col min="2" max="2" width="35" style="15" customWidth="1"/>
    <col min="3" max="9" width="9.140625" style="15"/>
    <col min="10" max="10" width="8.5703125" style="15" bestFit="1" customWidth="1"/>
    <col min="11" max="11" width="8.42578125" style="15" bestFit="1" customWidth="1"/>
    <col min="12" max="12" width="8.5703125" style="15" hidden="1" customWidth="1"/>
    <col min="13" max="13" width="8.140625" style="15" hidden="1" customWidth="1"/>
    <col min="14" max="14" width="8.5703125" style="15" hidden="1" customWidth="1"/>
    <col min="15" max="15" width="8.140625" style="15" hidden="1" customWidth="1"/>
    <col min="16" max="16" width="9.85546875" style="15" hidden="1" customWidth="1"/>
    <col min="20" max="16384" width="9.140625" style="15"/>
  </cols>
  <sheetData>
    <row r="1" spans="1:19" x14ac:dyDescent="0.25">
      <c r="A1" s="314" t="s">
        <v>0</v>
      </c>
      <c r="B1" s="314"/>
      <c r="C1" s="314"/>
      <c r="D1" s="314"/>
      <c r="E1" s="314"/>
      <c r="F1" s="314"/>
      <c r="G1" s="314"/>
      <c r="H1" s="314"/>
      <c r="I1" s="314"/>
      <c r="J1" s="314"/>
      <c r="K1" s="314"/>
      <c r="L1" s="314"/>
      <c r="M1" s="314"/>
      <c r="N1" s="314"/>
      <c r="O1" s="314"/>
      <c r="P1" s="314"/>
      <c r="Q1" s="15"/>
      <c r="R1" s="15"/>
      <c r="S1" s="15"/>
    </row>
    <row r="2" spans="1:19" x14ac:dyDescent="0.25">
      <c r="A2" s="314" t="s">
        <v>373</v>
      </c>
      <c r="B2" s="314"/>
      <c r="C2" s="314"/>
      <c r="D2" s="314"/>
      <c r="E2" s="314"/>
      <c r="F2" s="314"/>
      <c r="G2" s="314"/>
      <c r="H2" s="314"/>
      <c r="I2" s="314"/>
      <c r="J2" s="314"/>
      <c r="K2" s="314"/>
      <c r="L2" s="314"/>
      <c r="M2" s="314"/>
      <c r="N2" s="314"/>
      <c r="O2" s="314"/>
      <c r="P2" s="314"/>
      <c r="Q2" s="15"/>
      <c r="R2" s="15"/>
      <c r="S2" s="15"/>
    </row>
    <row r="3" spans="1:19" x14ac:dyDescent="0.25">
      <c r="A3" s="323" t="s">
        <v>374</v>
      </c>
      <c r="B3" s="323"/>
      <c r="C3" s="323"/>
      <c r="D3" s="323"/>
      <c r="E3" s="323"/>
      <c r="F3" s="323"/>
      <c r="G3" s="323"/>
      <c r="H3" s="323"/>
      <c r="I3" s="323"/>
      <c r="J3" s="323"/>
      <c r="K3" s="323"/>
      <c r="L3" s="323"/>
      <c r="M3" s="323"/>
      <c r="N3" s="323"/>
      <c r="O3" s="323"/>
      <c r="P3" s="323"/>
      <c r="Q3" s="15"/>
      <c r="R3" s="15"/>
      <c r="S3" s="15"/>
    </row>
    <row r="5" spans="1:19" x14ac:dyDescent="0.25">
      <c r="A5" s="16"/>
      <c r="B5" s="16"/>
      <c r="C5" s="17" t="s">
        <v>16</v>
      </c>
      <c r="D5" s="17" t="s">
        <v>17</v>
      </c>
      <c r="E5" s="319" t="s">
        <v>18</v>
      </c>
      <c r="F5" s="320"/>
      <c r="G5" s="321" t="s">
        <v>10</v>
      </c>
      <c r="H5" s="321"/>
      <c r="I5" s="321"/>
      <c r="J5" s="322" t="s">
        <v>88</v>
      </c>
      <c r="K5" s="322"/>
      <c r="L5" s="322"/>
      <c r="M5" s="322"/>
      <c r="N5" s="322"/>
      <c r="O5" s="322"/>
      <c r="P5" s="322"/>
    </row>
    <row r="6" spans="1:19" ht="16.5" thickBot="1" x14ac:dyDescent="0.3">
      <c r="A6" s="18"/>
      <c r="B6" s="18"/>
      <c r="C6" s="19" t="s">
        <v>19</v>
      </c>
      <c r="D6" s="19" t="s">
        <v>19</v>
      </c>
      <c r="E6" s="20" t="s">
        <v>20</v>
      </c>
      <c r="F6" s="21" t="s">
        <v>19</v>
      </c>
      <c r="G6" s="22" t="s">
        <v>20</v>
      </c>
      <c r="H6" s="22" t="s">
        <v>21</v>
      </c>
      <c r="I6" s="22" t="s">
        <v>22</v>
      </c>
      <c r="J6" s="317" t="s">
        <v>23</v>
      </c>
      <c r="K6" s="317"/>
      <c r="L6" s="317" t="s">
        <v>12</v>
      </c>
      <c r="M6" s="317"/>
      <c r="N6" s="317" t="s">
        <v>24</v>
      </c>
      <c r="O6" s="317"/>
      <c r="P6" s="23" t="s">
        <v>14</v>
      </c>
    </row>
    <row r="7" spans="1:19" ht="16.5" thickTop="1" x14ac:dyDescent="0.25">
      <c r="A7" s="318" t="s">
        <v>25</v>
      </c>
      <c r="B7" s="318"/>
      <c r="C7" s="25"/>
      <c r="D7" s="25"/>
      <c r="E7" s="25"/>
      <c r="F7" s="25"/>
      <c r="G7" s="25"/>
      <c r="H7" s="26">
        <v>45291</v>
      </c>
      <c r="I7" s="26">
        <v>45473</v>
      </c>
      <c r="J7" s="27"/>
      <c r="K7" s="27"/>
      <c r="L7" s="27"/>
      <c r="M7" s="27"/>
      <c r="N7" s="27"/>
      <c r="O7" s="27"/>
      <c r="P7" s="27"/>
      <c r="Q7" s="15"/>
      <c r="R7" s="15"/>
      <c r="S7" s="15"/>
    </row>
    <row r="8" spans="1:19" x14ac:dyDescent="0.25">
      <c r="A8" s="24" t="s">
        <v>26</v>
      </c>
      <c r="B8" s="24"/>
      <c r="C8" s="25"/>
      <c r="D8" s="25"/>
      <c r="E8" s="25"/>
      <c r="F8" s="25"/>
      <c r="G8" s="25"/>
      <c r="H8" s="25"/>
      <c r="I8" s="28"/>
      <c r="J8" s="27"/>
      <c r="K8" s="27"/>
      <c r="L8" s="27"/>
      <c r="M8" s="27"/>
      <c r="N8" s="27"/>
      <c r="O8" s="27"/>
      <c r="P8" s="27"/>
      <c r="Q8" s="15"/>
      <c r="R8" s="15"/>
      <c r="S8" s="15"/>
    </row>
    <row r="9" spans="1:19" hidden="1" x14ac:dyDescent="0.25">
      <c r="A9" s="29">
        <v>51020</v>
      </c>
      <c r="B9" s="30" t="s">
        <v>379</v>
      </c>
      <c r="C9" s="31">
        <v>50436</v>
      </c>
      <c r="D9" s="34">
        <v>52150</v>
      </c>
      <c r="E9" s="32">
        <v>66082</v>
      </c>
      <c r="F9" s="34">
        <v>66336</v>
      </c>
      <c r="G9" s="32">
        <v>72800</v>
      </c>
      <c r="H9" s="34">
        <v>36271</v>
      </c>
      <c r="I9" s="33"/>
      <c r="J9" s="35">
        <v>75130</v>
      </c>
      <c r="K9" s="36">
        <f>(J9-G9)/G9</f>
        <v>3.2005494505494503E-2</v>
      </c>
      <c r="L9" s="35"/>
      <c r="M9" s="36">
        <f>(L9-G9)/G9</f>
        <v>-1</v>
      </c>
      <c r="N9" s="35"/>
      <c r="O9" s="37">
        <f>(N9-G9)/G9</f>
        <v>-1</v>
      </c>
      <c r="P9" s="106"/>
      <c r="Q9" s="15"/>
      <c r="R9" s="15"/>
      <c r="S9" s="15"/>
    </row>
    <row r="10" spans="1:19" hidden="1" x14ac:dyDescent="0.25">
      <c r="A10" s="39">
        <v>51030</v>
      </c>
      <c r="B10" s="40" t="s">
        <v>380</v>
      </c>
      <c r="C10" s="41">
        <v>0</v>
      </c>
      <c r="D10" s="43">
        <v>27637</v>
      </c>
      <c r="E10" s="42">
        <v>41852</v>
      </c>
      <c r="F10" s="43">
        <v>42645</v>
      </c>
      <c r="G10" s="42">
        <v>47840</v>
      </c>
      <c r="H10" s="44">
        <v>23989</v>
      </c>
      <c r="I10" s="43"/>
      <c r="J10" s="45">
        <v>49379</v>
      </c>
      <c r="K10" s="46">
        <f>(J10-G10)/G10</f>
        <v>3.2169732441471574E-2</v>
      </c>
      <c r="L10" s="45"/>
      <c r="M10" s="46">
        <f>(L10-G10)/G10</f>
        <v>-1</v>
      </c>
      <c r="N10" s="45"/>
      <c r="O10" s="47">
        <f>(N10-G10)/G10</f>
        <v>-1</v>
      </c>
      <c r="P10" s="109"/>
      <c r="Q10" s="15"/>
      <c r="R10" s="15"/>
      <c r="S10" s="15"/>
    </row>
    <row r="11" spans="1:19" x14ac:dyDescent="0.25">
      <c r="A11" s="29">
        <v>51069</v>
      </c>
      <c r="B11" s="30" t="s">
        <v>728</v>
      </c>
      <c r="C11" s="31">
        <f t="shared" ref="C11:H11" si="0">SUM(C9:C10)</f>
        <v>50436</v>
      </c>
      <c r="D11" s="33">
        <f t="shared" si="0"/>
        <v>79787</v>
      </c>
      <c r="E11" s="32">
        <f t="shared" si="0"/>
        <v>107934</v>
      </c>
      <c r="F11" s="33">
        <f t="shared" si="0"/>
        <v>108981</v>
      </c>
      <c r="G11" s="32">
        <f t="shared" si="0"/>
        <v>120640</v>
      </c>
      <c r="H11" s="34">
        <f t="shared" si="0"/>
        <v>60260</v>
      </c>
      <c r="I11" s="33">
        <v>120640</v>
      </c>
      <c r="J11" s="217">
        <f>SUM(J9:J10)</f>
        <v>124509</v>
      </c>
      <c r="K11" s="287">
        <f t="shared" ref="K11" si="1">(J11-G11)/G11</f>
        <v>3.2070623342175066E-2</v>
      </c>
      <c r="L11" s="217"/>
      <c r="M11" s="183"/>
      <c r="N11" s="217"/>
      <c r="O11" s="287"/>
      <c r="P11" s="288"/>
      <c r="Q11" s="15"/>
      <c r="R11" s="15"/>
      <c r="S11" s="15"/>
    </row>
    <row r="12" spans="1:19" x14ac:dyDescent="0.25">
      <c r="A12" s="39">
        <v>51300</v>
      </c>
      <c r="B12" s="40" t="s">
        <v>32</v>
      </c>
      <c r="C12" s="41">
        <v>13750</v>
      </c>
      <c r="D12" s="43">
        <v>-190</v>
      </c>
      <c r="E12" s="42">
        <v>0</v>
      </c>
      <c r="F12" s="43">
        <v>0</v>
      </c>
      <c r="G12" s="42">
        <v>0</v>
      </c>
      <c r="H12" s="44">
        <v>0</v>
      </c>
      <c r="I12" s="43">
        <v>0</v>
      </c>
      <c r="J12" s="216">
        <v>0</v>
      </c>
      <c r="K12" s="289">
        <v>0</v>
      </c>
      <c r="L12" s="216"/>
      <c r="M12" s="186">
        <v>0</v>
      </c>
      <c r="N12" s="216"/>
      <c r="O12" s="289">
        <v>0</v>
      </c>
      <c r="P12" s="290"/>
      <c r="Q12" s="15"/>
      <c r="R12" s="15"/>
      <c r="S12" s="15"/>
    </row>
    <row r="13" spans="1:19" x14ac:dyDescent="0.25">
      <c r="A13" s="49">
        <v>51500</v>
      </c>
      <c r="B13" s="50" t="s">
        <v>33</v>
      </c>
      <c r="C13" s="51">
        <v>782</v>
      </c>
      <c r="D13" s="53">
        <v>2608</v>
      </c>
      <c r="E13" s="52">
        <v>3500</v>
      </c>
      <c r="F13" s="53">
        <v>2144</v>
      </c>
      <c r="G13" s="52">
        <v>4000</v>
      </c>
      <c r="H13" s="54">
        <v>245</v>
      </c>
      <c r="I13" s="53">
        <v>4000</v>
      </c>
      <c r="J13" s="218">
        <v>4100</v>
      </c>
      <c r="K13" s="291">
        <f>(J13-G13)/G13</f>
        <v>2.5000000000000001E-2</v>
      </c>
      <c r="L13" s="218"/>
      <c r="M13" s="184">
        <f>(L13-G13)/G13</f>
        <v>-1</v>
      </c>
      <c r="N13" s="218"/>
      <c r="O13" s="291">
        <f>(N13-G13)/G13</f>
        <v>-1</v>
      </c>
      <c r="P13" s="292"/>
      <c r="Q13" s="15"/>
      <c r="R13" s="15"/>
      <c r="S13" s="15"/>
    </row>
    <row r="14" spans="1:19" x14ac:dyDescent="0.25">
      <c r="A14" s="25"/>
      <c r="B14" s="25"/>
      <c r="C14" s="60">
        <f>SUM(C11:C13)</f>
        <v>64968</v>
      </c>
      <c r="D14" s="60">
        <f t="shared" ref="D14:I14" si="2">SUM(D11:D13)</f>
        <v>82205</v>
      </c>
      <c r="E14" s="60">
        <f t="shared" si="2"/>
        <v>111434</v>
      </c>
      <c r="F14" s="60">
        <f t="shared" si="2"/>
        <v>111125</v>
      </c>
      <c r="G14" s="60">
        <f t="shared" si="2"/>
        <v>124640</v>
      </c>
      <c r="H14" s="60">
        <f t="shared" si="2"/>
        <v>60505</v>
      </c>
      <c r="I14" s="60">
        <f t="shared" si="2"/>
        <v>124640</v>
      </c>
      <c r="J14" s="293">
        <f>SUM(J11:J13)</f>
        <v>128609</v>
      </c>
      <c r="K14" s="185">
        <f>(J14-G14)/G14</f>
        <v>3.1843709884467268E-2</v>
      </c>
      <c r="L14" s="293">
        <f>SUM(L9:L13)</f>
        <v>0</v>
      </c>
      <c r="M14" s="185">
        <f>(L14-G14)/G14</f>
        <v>-1</v>
      </c>
      <c r="N14" s="293">
        <f>SUM(N9:N13)</f>
        <v>0</v>
      </c>
      <c r="O14" s="185">
        <f>(N14-G14)/G14</f>
        <v>-1</v>
      </c>
      <c r="P14" s="293">
        <f>SUM(P9:P13)</f>
        <v>0</v>
      </c>
      <c r="Q14" s="15"/>
      <c r="R14" s="15"/>
      <c r="S14" s="15"/>
    </row>
    <row r="15" spans="1:19" ht="6" customHeight="1" x14ac:dyDescent="0.25">
      <c r="A15" s="25"/>
      <c r="B15" s="25"/>
      <c r="C15" s="44"/>
      <c r="D15" s="44"/>
      <c r="E15" s="44"/>
      <c r="F15" s="44"/>
      <c r="G15" s="44"/>
      <c r="H15" s="44"/>
      <c r="I15" s="44"/>
      <c r="J15" s="294"/>
      <c r="K15" s="185"/>
      <c r="L15" s="294"/>
      <c r="M15" s="185"/>
      <c r="N15" s="294"/>
      <c r="O15" s="185"/>
      <c r="P15" s="293"/>
      <c r="Q15" s="15"/>
      <c r="R15" s="15"/>
      <c r="S15" s="15"/>
    </row>
    <row r="16" spans="1:19" x14ac:dyDescent="0.25">
      <c r="A16" s="59" t="s">
        <v>34</v>
      </c>
      <c r="B16" s="25"/>
      <c r="C16" s="65"/>
      <c r="D16" s="65"/>
      <c r="E16" s="65"/>
      <c r="F16" s="65"/>
      <c r="G16" s="65"/>
      <c r="H16" s="65"/>
      <c r="I16" s="65"/>
      <c r="J16" s="295"/>
      <c r="K16" s="185"/>
      <c r="L16" s="295"/>
      <c r="M16" s="185"/>
      <c r="N16" s="295"/>
      <c r="O16" s="185"/>
      <c r="P16" s="293"/>
      <c r="Q16" s="15"/>
      <c r="R16" s="15"/>
      <c r="S16" s="15"/>
    </row>
    <row r="17" spans="1:19" x14ac:dyDescent="0.25">
      <c r="A17" s="29">
        <v>53020</v>
      </c>
      <c r="B17" s="30" t="s">
        <v>381</v>
      </c>
      <c r="C17" s="31">
        <v>5863</v>
      </c>
      <c r="D17" s="33">
        <v>7087</v>
      </c>
      <c r="E17" s="32">
        <v>7400</v>
      </c>
      <c r="F17" s="33">
        <v>5325</v>
      </c>
      <c r="G17" s="32">
        <v>8000</v>
      </c>
      <c r="H17" s="34">
        <v>2862</v>
      </c>
      <c r="I17" s="33">
        <v>8000</v>
      </c>
      <c r="J17" s="217">
        <v>8400</v>
      </c>
      <c r="K17" s="287">
        <f t="shared" ref="K17:K22" si="3">(J17-G17)/G17</f>
        <v>0.05</v>
      </c>
      <c r="L17" s="217"/>
      <c r="M17" s="183">
        <f t="shared" ref="M17:M22" si="4">(L17-G17)/G17</f>
        <v>-1</v>
      </c>
      <c r="N17" s="217"/>
      <c r="O17" s="287">
        <f t="shared" ref="O17:O22" si="5">(N17-G17)/G17</f>
        <v>-1</v>
      </c>
      <c r="P17" s="288"/>
      <c r="Q17" s="15"/>
      <c r="R17" s="15"/>
      <c r="S17" s="15"/>
    </row>
    <row r="18" spans="1:19" x14ac:dyDescent="0.25">
      <c r="A18" s="39">
        <v>53100</v>
      </c>
      <c r="B18" s="40" t="s">
        <v>382</v>
      </c>
      <c r="C18" s="41">
        <v>0</v>
      </c>
      <c r="D18" s="43">
        <v>310</v>
      </c>
      <c r="E18" s="42">
        <v>2500</v>
      </c>
      <c r="F18" s="43">
        <v>1639</v>
      </c>
      <c r="G18" s="42">
        <v>2500</v>
      </c>
      <c r="H18" s="44">
        <v>0</v>
      </c>
      <c r="I18" s="43">
        <v>2500</v>
      </c>
      <c r="J18" s="216">
        <v>2500</v>
      </c>
      <c r="K18" s="289">
        <f t="shared" si="3"/>
        <v>0</v>
      </c>
      <c r="L18" s="216"/>
      <c r="M18" s="186">
        <f t="shared" si="4"/>
        <v>-1</v>
      </c>
      <c r="N18" s="216"/>
      <c r="O18" s="289">
        <f t="shared" si="5"/>
        <v>-1</v>
      </c>
      <c r="P18" s="290"/>
      <c r="Q18" s="15"/>
      <c r="R18" s="15"/>
      <c r="S18" s="15"/>
    </row>
    <row r="19" spans="1:19" x14ac:dyDescent="0.25">
      <c r="A19" s="39">
        <v>53400</v>
      </c>
      <c r="B19" s="40" t="s">
        <v>383</v>
      </c>
      <c r="C19" s="41">
        <v>8915</v>
      </c>
      <c r="D19" s="44">
        <v>13984</v>
      </c>
      <c r="E19" s="42">
        <v>17100</v>
      </c>
      <c r="F19" s="44">
        <v>16046</v>
      </c>
      <c r="G19" s="42">
        <v>18000</v>
      </c>
      <c r="H19" s="44">
        <v>901</v>
      </c>
      <c r="I19" s="43">
        <v>18000</v>
      </c>
      <c r="J19" s="216">
        <v>16500</v>
      </c>
      <c r="K19" s="289">
        <f t="shared" si="3"/>
        <v>-8.3333333333333329E-2</v>
      </c>
      <c r="L19" s="216"/>
      <c r="M19" s="186">
        <f t="shared" si="4"/>
        <v>-1</v>
      </c>
      <c r="N19" s="216"/>
      <c r="O19" s="289">
        <f t="shared" si="5"/>
        <v>-1</v>
      </c>
      <c r="P19" s="290"/>
      <c r="Q19" s="15"/>
      <c r="R19" s="15"/>
      <c r="S19" s="15"/>
    </row>
    <row r="20" spans="1:19" x14ac:dyDescent="0.25">
      <c r="A20" s="39">
        <v>53600</v>
      </c>
      <c r="B20" s="40" t="s">
        <v>40</v>
      </c>
      <c r="C20" s="41">
        <v>657</v>
      </c>
      <c r="D20" s="43">
        <v>1148</v>
      </c>
      <c r="E20" s="42">
        <v>1700</v>
      </c>
      <c r="F20" s="43">
        <v>1354</v>
      </c>
      <c r="G20" s="42">
        <v>2000</v>
      </c>
      <c r="H20" s="44">
        <v>447</v>
      </c>
      <c r="I20" s="43">
        <v>2000</v>
      </c>
      <c r="J20" s="216">
        <v>2000</v>
      </c>
      <c r="K20" s="289">
        <f t="shared" si="3"/>
        <v>0</v>
      </c>
      <c r="L20" s="216"/>
      <c r="M20" s="186">
        <f t="shared" si="4"/>
        <v>-1</v>
      </c>
      <c r="N20" s="216"/>
      <c r="O20" s="289">
        <f t="shared" si="5"/>
        <v>-1</v>
      </c>
      <c r="P20" s="290"/>
      <c r="Q20" s="15"/>
      <c r="R20" s="15"/>
      <c r="S20" s="15"/>
    </row>
    <row r="21" spans="1:19" x14ac:dyDescent="0.25">
      <c r="A21" s="49">
        <v>53700</v>
      </c>
      <c r="B21" s="50" t="s">
        <v>133</v>
      </c>
      <c r="C21" s="51">
        <v>443</v>
      </c>
      <c r="D21" s="53">
        <v>1025</v>
      </c>
      <c r="E21" s="52">
        <v>1400</v>
      </c>
      <c r="F21" s="53">
        <v>1075</v>
      </c>
      <c r="G21" s="52">
        <v>1500</v>
      </c>
      <c r="H21" s="54">
        <v>199</v>
      </c>
      <c r="I21" s="53">
        <v>1500</v>
      </c>
      <c r="J21" s="218">
        <v>2000</v>
      </c>
      <c r="K21" s="291">
        <f t="shared" si="3"/>
        <v>0.33333333333333331</v>
      </c>
      <c r="L21" s="218"/>
      <c r="M21" s="184">
        <f t="shared" si="4"/>
        <v>-1</v>
      </c>
      <c r="N21" s="218"/>
      <c r="O21" s="291">
        <f t="shared" si="5"/>
        <v>-1</v>
      </c>
      <c r="P21" s="292"/>
      <c r="Q21" s="15"/>
      <c r="R21" s="15"/>
      <c r="S21" s="15"/>
    </row>
    <row r="22" spans="1:19" x14ac:dyDescent="0.25">
      <c r="A22" s="25"/>
      <c r="B22" s="25"/>
      <c r="C22" s="60">
        <f>SUM(C17:C21)</f>
        <v>15878</v>
      </c>
      <c r="D22" s="60">
        <f>SUM(D17:D21)</f>
        <v>23554</v>
      </c>
      <c r="E22" s="60">
        <f>SUM(E17:E21)</f>
        <v>30100</v>
      </c>
      <c r="F22" s="60">
        <f>SUM(F17:F21)</f>
        <v>25439</v>
      </c>
      <c r="G22" s="60">
        <v>32000</v>
      </c>
      <c r="H22" s="60">
        <f>SUM(H17:H21)</f>
        <v>4409</v>
      </c>
      <c r="I22" s="60">
        <f>SUM(I17:I21)</f>
        <v>32000</v>
      </c>
      <c r="J22" s="293">
        <f>SUM(J17:J21)</f>
        <v>31400</v>
      </c>
      <c r="K22" s="185">
        <f t="shared" si="3"/>
        <v>-1.8749999999999999E-2</v>
      </c>
      <c r="L22" s="293">
        <f>SUM(L17:L21)</f>
        <v>0</v>
      </c>
      <c r="M22" s="185">
        <f t="shared" si="4"/>
        <v>-1</v>
      </c>
      <c r="N22" s="293">
        <f>SUM(N17:N21)</f>
        <v>0</v>
      </c>
      <c r="O22" s="185">
        <f t="shared" si="5"/>
        <v>-1</v>
      </c>
      <c r="P22" s="293">
        <f>SUM(P17:P21)</f>
        <v>0</v>
      </c>
      <c r="Q22" s="15"/>
      <c r="R22" s="15"/>
      <c r="S22" s="15"/>
    </row>
    <row r="23" spans="1:19" ht="7.5" customHeight="1" x14ac:dyDescent="0.25">
      <c r="A23" s="25"/>
      <c r="B23" s="25"/>
      <c r="C23" s="60"/>
      <c r="D23" s="60"/>
      <c r="E23" s="60"/>
      <c r="F23" s="60"/>
      <c r="G23" s="60"/>
      <c r="H23" s="60"/>
      <c r="I23" s="60"/>
      <c r="J23" s="294"/>
      <c r="K23" s="185"/>
      <c r="L23" s="294"/>
      <c r="M23" s="185"/>
      <c r="N23" s="294"/>
      <c r="O23" s="185"/>
      <c r="P23" s="293"/>
      <c r="Q23" s="15"/>
      <c r="R23" s="15"/>
      <c r="S23" s="15"/>
    </row>
    <row r="24" spans="1:19" x14ac:dyDescent="0.25">
      <c r="A24" s="59" t="s">
        <v>46</v>
      </c>
      <c r="B24" s="25"/>
      <c r="C24" s="65"/>
      <c r="D24" s="65"/>
      <c r="E24" s="65"/>
      <c r="F24" s="65"/>
      <c r="G24" s="65"/>
      <c r="H24" s="65"/>
      <c r="I24" s="65"/>
      <c r="J24" s="295"/>
      <c r="K24" s="185"/>
      <c r="L24" s="295"/>
      <c r="M24" s="185"/>
      <c r="N24" s="295"/>
      <c r="O24" s="185"/>
      <c r="P24" s="293"/>
      <c r="Q24" s="15"/>
      <c r="R24" s="15"/>
      <c r="S24" s="15"/>
    </row>
    <row r="25" spans="1:19" x14ac:dyDescent="0.25">
      <c r="A25" s="29">
        <v>55010</v>
      </c>
      <c r="B25" s="30" t="s">
        <v>139</v>
      </c>
      <c r="C25" s="31">
        <v>1744</v>
      </c>
      <c r="D25" s="33">
        <v>138</v>
      </c>
      <c r="E25" s="32">
        <v>2500</v>
      </c>
      <c r="F25" s="33">
        <v>2344</v>
      </c>
      <c r="G25" s="32">
        <v>2500</v>
      </c>
      <c r="H25" s="34">
        <v>478</v>
      </c>
      <c r="I25" s="33">
        <v>2500</v>
      </c>
      <c r="J25" s="217">
        <v>3000</v>
      </c>
      <c r="K25" s="287">
        <f>(J25-G25)/G25</f>
        <v>0.2</v>
      </c>
      <c r="L25" s="217"/>
      <c r="M25" s="183">
        <f>(L25-G25)/G25</f>
        <v>-1</v>
      </c>
      <c r="N25" s="217"/>
      <c r="O25" s="287">
        <f>(N25-G25)/G25</f>
        <v>-1</v>
      </c>
      <c r="P25" s="288"/>
      <c r="Q25" s="15"/>
      <c r="R25" s="15"/>
      <c r="S25" s="15"/>
    </row>
    <row r="26" spans="1:19" x14ac:dyDescent="0.25">
      <c r="A26" s="39">
        <v>55100</v>
      </c>
      <c r="B26" s="40" t="s">
        <v>384</v>
      </c>
      <c r="C26" s="41">
        <v>27293</v>
      </c>
      <c r="D26" s="44">
        <v>28327</v>
      </c>
      <c r="E26" s="42">
        <v>38000</v>
      </c>
      <c r="F26" s="44">
        <v>27077</v>
      </c>
      <c r="G26" s="42">
        <v>39900</v>
      </c>
      <c r="H26" s="44">
        <v>12461</v>
      </c>
      <c r="I26" s="43">
        <v>39900</v>
      </c>
      <c r="J26" s="216">
        <v>39900</v>
      </c>
      <c r="K26" s="289">
        <f>(J26-G26)/G26</f>
        <v>0</v>
      </c>
      <c r="L26" s="216"/>
      <c r="M26" s="186">
        <f>(L26-G26)/G26</f>
        <v>-1</v>
      </c>
      <c r="N26" s="216"/>
      <c r="O26" s="289">
        <f>(N26-G26)/G26</f>
        <v>-1</v>
      </c>
      <c r="P26" s="290"/>
      <c r="Q26" s="15"/>
      <c r="R26" s="15"/>
      <c r="S26" s="15"/>
    </row>
    <row r="27" spans="1:19" x14ac:dyDescent="0.25">
      <c r="A27" s="39">
        <v>55110</v>
      </c>
      <c r="B27" s="40" t="s">
        <v>385</v>
      </c>
      <c r="C27" s="41">
        <v>3078</v>
      </c>
      <c r="D27" s="43">
        <v>3726</v>
      </c>
      <c r="E27" s="42">
        <v>4100</v>
      </c>
      <c r="F27" s="43">
        <v>3553</v>
      </c>
      <c r="G27" s="42">
        <v>4400</v>
      </c>
      <c r="H27" s="44">
        <v>1939</v>
      </c>
      <c r="I27" s="43">
        <v>4400</v>
      </c>
      <c r="J27" s="216">
        <v>4500</v>
      </c>
      <c r="K27" s="289">
        <f>(J27-G27)/G27</f>
        <v>2.2727272727272728E-2</v>
      </c>
      <c r="L27" s="216"/>
      <c r="M27" s="186">
        <f>(L27-G27)/G27</f>
        <v>-1</v>
      </c>
      <c r="N27" s="216"/>
      <c r="O27" s="289">
        <f>(N27-G27)/G27</f>
        <v>-1</v>
      </c>
      <c r="P27" s="290"/>
      <c r="Q27" s="15"/>
      <c r="R27" s="15"/>
      <c r="S27" s="15"/>
    </row>
    <row r="28" spans="1:19" x14ac:dyDescent="0.25">
      <c r="A28" s="39">
        <v>55120</v>
      </c>
      <c r="B28" s="40" t="s">
        <v>386</v>
      </c>
      <c r="C28" s="41">
        <v>8440</v>
      </c>
      <c r="D28" s="43">
        <v>10200</v>
      </c>
      <c r="E28" s="42">
        <v>675</v>
      </c>
      <c r="F28" s="43">
        <v>659</v>
      </c>
      <c r="G28" s="42">
        <v>700</v>
      </c>
      <c r="H28" s="44">
        <v>134</v>
      </c>
      <c r="I28" s="43">
        <v>700</v>
      </c>
      <c r="J28" s="216">
        <v>700</v>
      </c>
      <c r="K28" s="289">
        <v>1</v>
      </c>
      <c r="L28" s="216"/>
      <c r="M28" s="186">
        <f>(L28-G28)/G28</f>
        <v>-1</v>
      </c>
      <c r="N28" s="216"/>
      <c r="O28" s="289">
        <f>(N28-G28)/G28</f>
        <v>-1</v>
      </c>
      <c r="P28" s="290"/>
      <c r="Q28" s="15"/>
      <c r="R28" s="15"/>
      <c r="S28" s="15"/>
    </row>
    <row r="29" spans="1:19" x14ac:dyDescent="0.25">
      <c r="A29" s="39">
        <v>55200</v>
      </c>
      <c r="B29" s="40" t="s">
        <v>387</v>
      </c>
      <c r="C29" s="41">
        <v>12404</v>
      </c>
      <c r="D29" s="43">
        <v>21148</v>
      </c>
      <c r="E29" s="42">
        <v>14000</v>
      </c>
      <c r="F29" s="43">
        <v>25740</v>
      </c>
      <c r="G29" s="42">
        <v>20000</v>
      </c>
      <c r="H29" s="44">
        <v>6545</v>
      </c>
      <c r="I29" s="43">
        <v>20000</v>
      </c>
      <c r="J29" s="216">
        <v>21000</v>
      </c>
      <c r="K29" s="289">
        <f>(J29-G29)/G29</f>
        <v>0.05</v>
      </c>
      <c r="L29" s="216"/>
      <c r="M29" s="186">
        <f>(L29-G29)/G29</f>
        <v>-1</v>
      </c>
      <c r="N29" s="216"/>
      <c r="O29" s="289">
        <f>(N29-G29)/G29</f>
        <v>-1</v>
      </c>
      <c r="P29" s="290"/>
      <c r="Q29" s="15"/>
      <c r="R29" s="15"/>
      <c r="S29" s="15"/>
    </row>
    <row r="30" spans="1:19" x14ac:dyDescent="0.25">
      <c r="A30" s="39">
        <v>55300</v>
      </c>
      <c r="B30" s="40" t="s">
        <v>388</v>
      </c>
      <c r="C30" s="41">
        <v>0</v>
      </c>
      <c r="D30" s="44">
        <v>2148</v>
      </c>
      <c r="E30" s="42">
        <v>0</v>
      </c>
      <c r="F30" s="44">
        <v>2148</v>
      </c>
      <c r="G30" s="42">
        <v>2600</v>
      </c>
      <c r="H30" s="44">
        <v>0</v>
      </c>
      <c r="I30" s="43">
        <v>2600</v>
      </c>
      <c r="J30" s="216">
        <v>2600</v>
      </c>
      <c r="K30" s="289">
        <v>1</v>
      </c>
      <c r="L30" s="216"/>
      <c r="M30" s="186">
        <v>1</v>
      </c>
      <c r="N30" s="216"/>
      <c r="O30" s="289">
        <v>1</v>
      </c>
      <c r="P30" s="290"/>
      <c r="Q30" s="15"/>
      <c r="R30" s="15"/>
      <c r="S30" s="15"/>
    </row>
    <row r="31" spans="1:19" x14ac:dyDescent="0.25">
      <c r="A31" s="39">
        <v>55340</v>
      </c>
      <c r="B31" s="40" t="s">
        <v>389</v>
      </c>
      <c r="C31" s="41">
        <v>618</v>
      </c>
      <c r="D31" s="43">
        <v>824</v>
      </c>
      <c r="E31" s="42">
        <v>1225</v>
      </c>
      <c r="F31" s="43">
        <v>618</v>
      </c>
      <c r="G31" s="42">
        <v>1225</v>
      </c>
      <c r="H31" s="44">
        <v>412</v>
      </c>
      <c r="I31" s="43">
        <v>1225</v>
      </c>
      <c r="J31" s="216">
        <v>1225</v>
      </c>
      <c r="K31" s="289">
        <f>(J31-G31)/G31</f>
        <v>0</v>
      </c>
      <c r="L31" s="216"/>
      <c r="M31" s="186">
        <f>(L31-G31)/G31</f>
        <v>-1</v>
      </c>
      <c r="N31" s="216"/>
      <c r="O31" s="289">
        <f>(N31-G31)/G31</f>
        <v>-1</v>
      </c>
      <c r="P31" s="290"/>
      <c r="Q31" s="15"/>
      <c r="R31" s="15"/>
      <c r="S31" s="15"/>
    </row>
    <row r="32" spans="1:19" x14ac:dyDescent="0.25">
      <c r="A32" s="39">
        <v>55400</v>
      </c>
      <c r="B32" s="40" t="s">
        <v>53</v>
      </c>
      <c r="C32" s="41">
        <v>21721</v>
      </c>
      <c r="D32" s="43">
        <v>14636</v>
      </c>
      <c r="E32" s="42">
        <v>22500</v>
      </c>
      <c r="F32" s="43">
        <v>13315</v>
      </c>
      <c r="G32" s="42">
        <v>22500</v>
      </c>
      <c r="H32" s="44">
        <v>9738</v>
      </c>
      <c r="I32" s="43">
        <v>22500</v>
      </c>
      <c r="J32" s="216">
        <v>23000</v>
      </c>
      <c r="K32" s="289">
        <f>(J32-G32)/G32</f>
        <v>2.2222222222222223E-2</v>
      </c>
      <c r="L32" s="216"/>
      <c r="M32" s="186">
        <f>(L32-G32)/G32</f>
        <v>-1</v>
      </c>
      <c r="N32" s="216"/>
      <c r="O32" s="289">
        <f>(N32-G32)/G32</f>
        <v>-1</v>
      </c>
      <c r="P32" s="290"/>
      <c r="Q32" s="15"/>
      <c r="R32" s="15"/>
      <c r="S32" s="15"/>
    </row>
    <row r="33" spans="1:19" x14ac:dyDescent="0.25">
      <c r="A33" s="39">
        <v>55500</v>
      </c>
      <c r="B33" s="40" t="s">
        <v>390</v>
      </c>
      <c r="C33" s="41">
        <v>3268</v>
      </c>
      <c r="D33" s="43">
        <v>0</v>
      </c>
      <c r="E33" s="42">
        <v>3200</v>
      </c>
      <c r="F33" s="43">
        <v>0</v>
      </c>
      <c r="G33" s="42">
        <v>3200</v>
      </c>
      <c r="H33" s="44">
        <v>0</v>
      </c>
      <c r="I33" s="43">
        <v>3200</v>
      </c>
      <c r="J33" s="216">
        <v>4000</v>
      </c>
      <c r="K33" s="289">
        <f>(J33-G33)/G33</f>
        <v>0.25</v>
      </c>
      <c r="L33" s="216"/>
      <c r="M33" s="186">
        <f>(L33-G33)/G33</f>
        <v>-1</v>
      </c>
      <c r="N33" s="216"/>
      <c r="O33" s="289">
        <f>(N33-G33)/G33</f>
        <v>-1</v>
      </c>
      <c r="P33" s="290"/>
      <c r="Q33" s="15"/>
      <c r="R33" s="15"/>
      <c r="S33" s="15"/>
    </row>
    <row r="34" spans="1:19" x14ac:dyDescent="0.25">
      <c r="A34" s="39">
        <v>55510</v>
      </c>
      <c r="B34" s="40" t="s">
        <v>391</v>
      </c>
      <c r="C34" s="41">
        <v>-507</v>
      </c>
      <c r="D34" s="43">
        <v>0</v>
      </c>
      <c r="E34" s="42">
        <v>0</v>
      </c>
      <c r="F34" s="43">
        <v>0</v>
      </c>
      <c r="G34" s="42">
        <v>0</v>
      </c>
      <c r="H34" s="44">
        <v>15647</v>
      </c>
      <c r="I34" s="43">
        <v>0</v>
      </c>
      <c r="J34" s="216"/>
      <c r="K34" s="289">
        <v>0</v>
      </c>
      <c r="L34" s="216"/>
      <c r="M34" s="186">
        <v>0</v>
      </c>
      <c r="N34" s="216"/>
      <c r="O34" s="289">
        <v>0</v>
      </c>
      <c r="P34" s="290"/>
      <c r="Q34" s="15"/>
      <c r="R34" s="15"/>
      <c r="S34" s="15"/>
    </row>
    <row r="35" spans="1:19" x14ac:dyDescent="0.25">
      <c r="A35" s="49">
        <v>55530</v>
      </c>
      <c r="B35" s="50" t="s">
        <v>392</v>
      </c>
      <c r="C35" s="51">
        <v>2755</v>
      </c>
      <c r="D35" s="54">
        <v>3629</v>
      </c>
      <c r="E35" s="52">
        <v>3300</v>
      </c>
      <c r="F35" s="54">
        <v>3630</v>
      </c>
      <c r="G35" s="52">
        <v>3800</v>
      </c>
      <c r="H35" s="54">
        <v>1896</v>
      </c>
      <c r="I35" s="53">
        <v>3800</v>
      </c>
      <c r="J35" s="218">
        <v>4400</v>
      </c>
      <c r="K35" s="291">
        <f>(J35-G35)/G35</f>
        <v>0.15789473684210525</v>
      </c>
      <c r="L35" s="218"/>
      <c r="M35" s="184">
        <f>(L35-G35)/G35</f>
        <v>-1</v>
      </c>
      <c r="N35" s="218"/>
      <c r="O35" s="291">
        <f>(N35-G35)/G35</f>
        <v>-1</v>
      </c>
      <c r="P35" s="292"/>
      <c r="Q35" s="15"/>
      <c r="R35" s="15"/>
      <c r="S35" s="15"/>
    </row>
    <row r="36" spans="1:19" x14ac:dyDescent="0.25">
      <c r="A36" s="25"/>
      <c r="B36" s="25"/>
      <c r="C36" s="74">
        <f t="shared" ref="C36:J36" si="6">SUM(C25:C35)</f>
        <v>80814</v>
      </c>
      <c r="D36" s="74">
        <f t="shared" si="6"/>
        <v>84776</v>
      </c>
      <c r="E36" s="74">
        <f t="shared" si="6"/>
        <v>89500</v>
      </c>
      <c r="F36" s="74">
        <f t="shared" si="6"/>
        <v>79084</v>
      </c>
      <c r="G36" s="74">
        <f t="shared" si="6"/>
        <v>100825</v>
      </c>
      <c r="H36" s="74">
        <f t="shared" si="6"/>
        <v>49250</v>
      </c>
      <c r="I36" s="74">
        <f t="shared" si="6"/>
        <v>100825</v>
      </c>
      <c r="J36" s="296">
        <f t="shared" si="6"/>
        <v>104325</v>
      </c>
      <c r="K36" s="185">
        <f>(J36-G36)/G36</f>
        <v>3.4713612695264073E-2</v>
      </c>
      <c r="L36" s="296">
        <f>SUM(L25:L35)</f>
        <v>0</v>
      </c>
      <c r="M36" s="185">
        <f>(L36-G36)/G36</f>
        <v>-1</v>
      </c>
      <c r="N36" s="296">
        <f>SUM(N25:N35)</f>
        <v>0</v>
      </c>
      <c r="O36" s="185">
        <f>(N36-G36)/G36</f>
        <v>-1</v>
      </c>
      <c r="P36" s="296">
        <f>SUM(P25:P35)</f>
        <v>0</v>
      </c>
      <c r="Q36" s="15"/>
      <c r="R36" s="15"/>
      <c r="S36" s="15"/>
    </row>
    <row r="37" spans="1:19" x14ac:dyDescent="0.25">
      <c r="A37" s="16"/>
      <c r="B37" s="16"/>
      <c r="C37" s="17" t="str">
        <f>C5</f>
        <v>FY20-21</v>
      </c>
      <c r="D37" s="17" t="str">
        <f>D5</f>
        <v>FY21-22</v>
      </c>
      <c r="E37" s="319" t="str">
        <f>E5</f>
        <v>FY22-23</v>
      </c>
      <c r="F37" s="320"/>
      <c r="G37" s="321" t="str">
        <f>G5</f>
        <v>FY23-24</v>
      </c>
      <c r="H37" s="321"/>
      <c r="I37" s="321"/>
      <c r="J37" s="322" t="str">
        <f>J5</f>
        <v>FY24-25</v>
      </c>
      <c r="K37" s="322"/>
      <c r="L37" s="322"/>
      <c r="M37" s="322"/>
      <c r="N37" s="322"/>
      <c r="O37" s="322"/>
      <c r="P37" s="322"/>
      <c r="Q37" s="15"/>
      <c r="R37" s="15"/>
      <c r="S37" s="15"/>
    </row>
    <row r="38" spans="1:19" ht="16.5" thickBot="1" x14ac:dyDescent="0.3">
      <c r="A38" s="18"/>
      <c r="B38" s="18"/>
      <c r="C38" s="19" t="s">
        <v>19</v>
      </c>
      <c r="D38" s="19" t="s">
        <v>19</v>
      </c>
      <c r="E38" s="20" t="s">
        <v>20</v>
      </c>
      <c r="F38" s="21" t="s">
        <v>19</v>
      </c>
      <c r="G38" s="22" t="s">
        <v>20</v>
      </c>
      <c r="H38" s="22" t="s">
        <v>21</v>
      </c>
      <c r="I38" s="22" t="s">
        <v>22</v>
      </c>
      <c r="J38" s="317" t="s">
        <v>23</v>
      </c>
      <c r="K38" s="317"/>
      <c r="L38" s="317" t="str">
        <f>L6</f>
        <v>BAC</v>
      </c>
      <c r="M38" s="317"/>
      <c r="N38" s="317" t="str">
        <f>N6</f>
        <v>Commissioners</v>
      </c>
      <c r="O38" s="317"/>
      <c r="P38" s="23" t="s">
        <v>14</v>
      </c>
      <c r="Q38" s="15"/>
      <c r="R38" s="15"/>
      <c r="S38" s="15"/>
    </row>
    <row r="39" spans="1:19" ht="16.5" thickTop="1" x14ac:dyDescent="0.25">
      <c r="A39" s="59" t="s">
        <v>15</v>
      </c>
      <c r="B39" s="25"/>
      <c r="C39" s="65"/>
      <c r="D39" s="65"/>
      <c r="E39" s="65"/>
      <c r="F39" s="65"/>
      <c r="G39" s="65"/>
      <c r="H39" s="65"/>
      <c r="I39" s="65"/>
      <c r="J39" s="295"/>
      <c r="K39" s="185"/>
      <c r="L39" s="295"/>
      <c r="M39" s="185"/>
      <c r="N39" s="295"/>
      <c r="O39" s="185"/>
      <c r="P39" s="185"/>
      <c r="Q39" s="15"/>
      <c r="R39" s="15"/>
      <c r="S39" s="15"/>
    </row>
    <row r="40" spans="1:19" x14ac:dyDescent="0.25">
      <c r="A40" s="29">
        <v>59401</v>
      </c>
      <c r="B40" s="76" t="s">
        <v>393</v>
      </c>
      <c r="C40" s="31">
        <v>0</v>
      </c>
      <c r="D40" s="33">
        <v>1000</v>
      </c>
      <c r="E40" s="32">
        <v>1000</v>
      </c>
      <c r="F40" s="33">
        <v>1000</v>
      </c>
      <c r="G40" s="34">
        <v>0</v>
      </c>
      <c r="H40" s="34">
        <v>0</v>
      </c>
      <c r="I40" s="34">
        <v>0</v>
      </c>
      <c r="J40" s="217">
        <v>10000</v>
      </c>
      <c r="K40" s="287">
        <v>0</v>
      </c>
      <c r="L40" s="217"/>
      <c r="M40" s="183">
        <v>0</v>
      </c>
      <c r="N40" s="217"/>
      <c r="O40" s="287">
        <v>0</v>
      </c>
      <c r="P40" s="297"/>
      <c r="Q40" s="15"/>
      <c r="R40" s="15"/>
      <c r="S40" s="15"/>
    </row>
    <row r="41" spans="1:19" x14ac:dyDescent="0.25">
      <c r="A41" s="39">
        <v>59402</v>
      </c>
      <c r="B41" s="25" t="s">
        <v>394</v>
      </c>
      <c r="C41" s="41">
        <v>47904</v>
      </c>
      <c r="D41" s="43">
        <v>17000</v>
      </c>
      <c r="E41" s="42">
        <v>17000</v>
      </c>
      <c r="F41" s="43">
        <v>17000</v>
      </c>
      <c r="G41" s="44">
        <v>0</v>
      </c>
      <c r="H41" s="44">
        <v>0</v>
      </c>
      <c r="I41" s="44">
        <v>0</v>
      </c>
      <c r="J41" s="216">
        <v>0</v>
      </c>
      <c r="K41" s="289">
        <v>1</v>
      </c>
      <c r="L41" s="216"/>
      <c r="M41" s="186">
        <v>0</v>
      </c>
      <c r="N41" s="216"/>
      <c r="O41" s="289">
        <v>0</v>
      </c>
      <c r="P41" s="298"/>
      <c r="Q41" s="15"/>
      <c r="R41" s="15"/>
      <c r="S41" s="15"/>
    </row>
    <row r="42" spans="1:19" x14ac:dyDescent="0.25">
      <c r="A42" s="39">
        <v>59405</v>
      </c>
      <c r="B42" s="25" t="s">
        <v>395</v>
      </c>
      <c r="C42" s="41">
        <v>7030</v>
      </c>
      <c r="D42" s="43">
        <v>6200</v>
      </c>
      <c r="E42" s="42">
        <v>6200</v>
      </c>
      <c r="F42" s="43">
        <v>6200</v>
      </c>
      <c r="G42" s="44">
        <v>6500</v>
      </c>
      <c r="H42" s="44">
        <v>6500</v>
      </c>
      <c r="I42" s="44">
        <v>6500</v>
      </c>
      <c r="J42" s="216">
        <v>8000</v>
      </c>
      <c r="K42" s="289">
        <f>(J42-G42)/G42</f>
        <v>0.23076923076923078</v>
      </c>
      <c r="L42" s="216"/>
      <c r="M42" s="186">
        <f>(L42-G42)/G42</f>
        <v>-1</v>
      </c>
      <c r="N42" s="216"/>
      <c r="O42" s="289">
        <f>(N42-G42)/G42</f>
        <v>-1</v>
      </c>
      <c r="P42" s="298"/>
      <c r="Q42" s="15"/>
      <c r="R42" s="15"/>
      <c r="S42" s="15"/>
    </row>
    <row r="43" spans="1:19" x14ac:dyDescent="0.25">
      <c r="A43" s="39">
        <v>59407</v>
      </c>
      <c r="B43" s="25" t="s">
        <v>396</v>
      </c>
      <c r="C43" s="41">
        <v>2618</v>
      </c>
      <c r="D43" s="43">
        <v>0</v>
      </c>
      <c r="E43" s="42">
        <v>0</v>
      </c>
      <c r="F43" s="43">
        <v>0</v>
      </c>
      <c r="G43" s="44">
        <v>0</v>
      </c>
      <c r="H43" s="44">
        <v>0</v>
      </c>
      <c r="I43" s="44">
        <v>0</v>
      </c>
      <c r="J43" s="216"/>
      <c r="K43" s="289">
        <v>0</v>
      </c>
      <c r="L43" s="216"/>
      <c r="M43" s="186">
        <v>0</v>
      </c>
      <c r="N43" s="216"/>
      <c r="O43" s="289">
        <v>0</v>
      </c>
      <c r="P43" s="298"/>
      <c r="Q43" s="15"/>
      <c r="R43" s="15"/>
      <c r="S43" s="15"/>
    </row>
    <row r="44" spans="1:19" x14ac:dyDescent="0.25">
      <c r="A44" s="39">
        <v>59410</v>
      </c>
      <c r="B44" s="25" t="s">
        <v>397</v>
      </c>
      <c r="C44" s="41">
        <v>0</v>
      </c>
      <c r="D44" s="43">
        <v>0</v>
      </c>
      <c r="E44" s="42">
        <v>0</v>
      </c>
      <c r="F44" s="43">
        <v>0</v>
      </c>
      <c r="G44" s="44">
        <v>0</v>
      </c>
      <c r="H44" s="44">
        <v>0</v>
      </c>
      <c r="I44" s="44">
        <v>0</v>
      </c>
      <c r="J44" s="216"/>
      <c r="K44" s="289">
        <v>0</v>
      </c>
      <c r="L44" s="216"/>
      <c r="M44" s="186">
        <v>0</v>
      </c>
      <c r="N44" s="216"/>
      <c r="O44" s="289">
        <v>0</v>
      </c>
      <c r="P44" s="298"/>
      <c r="Q44" s="15"/>
      <c r="R44" s="15"/>
      <c r="S44" s="15"/>
    </row>
    <row r="45" spans="1:19" x14ac:dyDescent="0.25">
      <c r="A45" s="39">
        <v>59411</v>
      </c>
      <c r="B45" s="25" t="s">
        <v>398</v>
      </c>
      <c r="C45" s="41">
        <v>18500</v>
      </c>
      <c r="D45" s="43">
        <v>3500</v>
      </c>
      <c r="E45" s="42">
        <v>3500</v>
      </c>
      <c r="F45" s="43">
        <v>3500</v>
      </c>
      <c r="G45" s="44">
        <v>10000</v>
      </c>
      <c r="H45" s="44">
        <v>10000</v>
      </c>
      <c r="I45" s="44">
        <v>1000</v>
      </c>
      <c r="J45" s="216">
        <v>0</v>
      </c>
      <c r="K45" s="289">
        <f>(J45-G45)/G45</f>
        <v>-1</v>
      </c>
      <c r="L45" s="216"/>
      <c r="M45" s="186">
        <f>(L45-G45)/G45</f>
        <v>-1</v>
      </c>
      <c r="N45" s="216"/>
      <c r="O45" s="289">
        <f>(N45-G45)/G45</f>
        <v>-1</v>
      </c>
      <c r="P45" s="298"/>
      <c r="Q45" s="15"/>
      <c r="R45" s="15"/>
      <c r="S45" s="15"/>
    </row>
    <row r="46" spans="1:19" x14ac:dyDescent="0.25">
      <c r="A46" s="39">
        <v>59413</v>
      </c>
      <c r="B46" s="25" t="s">
        <v>399</v>
      </c>
      <c r="C46" s="41">
        <v>10000</v>
      </c>
      <c r="D46" s="43">
        <v>10000</v>
      </c>
      <c r="E46" s="42">
        <v>10000</v>
      </c>
      <c r="F46" s="43">
        <v>10000</v>
      </c>
      <c r="G46" s="44">
        <v>0</v>
      </c>
      <c r="H46" s="44">
        <v>0</v>
      </c>
      <c r="I46" s="44">
        <v>0</v>
      </c>
      <c r="J46" s="216"/>
      <c r="K46" s="289">
        <v>0</v>
      </c>
      <c r="L46" s="216"/>
      <c r="M46" s="186">
        <v>0</v>
      </c>
      <c r="N46" s="216"/>
      <c r="O46" s="289">
        <v>0</v>
      </c>
      <c r="P46" s="298"/>
      <c r="Q46" s="15"/>
      <c r="R46" s="15"/>
      <c r="S46" s="15"/>
    </row>
    <row r="47" spans="1:19" x14ac:dyDescent="0.25">
      <c r="A47" s="39">
        <v>59415</v>
      </c>
      <c r="B47" s="25" t="s">
        <v>400</v>
      </c>
      <c r="C47" s="41">
        <v>7000</v>
      </c>
      <c r="D47" s="43">
        <v>7000</v>
      </c>
      <c r="E47" s="42">
        <v>7000</v>
      </c>
      <c r="F47" s="43">
        <v>7000</v>
      </c>
      <c r="G47" s="44">
        <v>25000</v>
      </c>
      <c r="H47" s="44">
        <v>25000</v>
      </c>
      <c r="I47" s="44">
        <v>25000</v>
      </c>
      <c r="J47" s="216">
        <v>0</v>
      </c>
      <c r="K47" s="289">
        <v>1</v>
      </c>
      <c r="L47" s="216"/>
      <c r="M47" s="186">
        <v>1</v>
      </c>
      <c r="N47" s="216"/>
      <c r="O47" s="289">
        <v>1</v>
      </c>
      <c r="P47" s="298"/>
      <c r="Q47" s="15"/>
      <c r="R47" s="15"/>
      <c r="S47" s="15"/>
    </row>
    <row r="48" spans="1:19" x14ac:dyDescent="0.25">
      <c r="A48" s="39">
        <v>59417</v>
      </c>
      <c r="B48" s="25" t="s">
        <v>401</v>
      </c>
      <c r="C48" s="41">
        <v>8300</v>
      </c>
      <c r="D48" s="43">
        <v>0</v>
      </c>
      <c r="E48" s="42">
        <v>0</v>
      </c>
      <c r="F48" s="43">
        <v>0</v>
      </c>
      <c r="G48" s="44">
        <v>0</v>
      </c>
      <c r="H48" s="44">
        <v>0</v>
      </c>
      <c r="I48" s="44">
        <v>0</v>
      </c>
      <c r="J48" s="216">
        <v>11500</v>
      </c>
      <c r="K48" s="289">
        <v>0</v>
      </c>
      <c r="L48" s="216"/>
      <c r="M48" s="186">
        <v>0</v>
      </c>
      <c r="N48" s="216"/>
      <c r="O48" s="289">
        <v>0</v>
      </c>
      <c r="P48" s="298"/>
      <c r="Q48" s="15"/>
      <c r="R48" s="15"/>
      <c r="S48" s="15"/>
    </row>
    <row r="49" spans="1:19" x14ac:dyDescent="0.25">
      <c r="A49" s="39">
        <v>59418</v>
      </c>
      <c r="B49" s="25" t="s">
        <v>402</v>
      </c>
      <c r="C49" s="41">
        <v>14000</v>
      </c>
      <c r="D49" s="43">
        <v>14000</v>
      </c>
      <c r="E49" s="42">
        <v>14000</v>
      </c>
      <c r="F49" s="43">
        <v>14000</v>
      </c>
      <c r="G49" s="44">
        <v>21000</v>
      </c>
      <c r="H49" s="44">
        <v>21000</v>
      </c>
      <c r="I49" s="44">
        <v>21000</v>
      </c>
      <c r="J49" s="216">
        <v>0</v>
      </c>
      <c r="K49" s="289">
        <v>1</v>
      </c>
      <c r="L49" s="216"/>
      <c r="M49" s="186">
        <v>1</v>
      </c>
      <c r="N49" s="216"/>
      <c r="O49" s="289">
        <v>1</v>
      </c>
      <c r="P49" s="298"/>
      <c r="Q49" s="15"/>
      <c r="R49" s="15"/>
      <c r="S49" s="15"/>
    </row>
    <row r="50" spans="1:19" x14ac:dyDescent="0.25">
      <c r="A50" s="39">
        <v>59419</v>
      </c>
      <c r="B50" s="25" t="s">
        <v>403</v>
      </c>
      <c r="C50" s="41">
        <v>0</v>
      </c>
      <c r="D50" s="43">
        <v>40000</v>
      </c>
      <c r="E50" s="42">
        <v>40000</v>
      </c>
      <c r="F50" s="43">
        <v>40000</v>
      </c>
      <c r="G50" s="44">
        <v>0</v>
      </c>
      <c r="H50" s="44">
        <v>0</v>
      </c>
      <c r="I50" s="44">
        <v>0</v>
      </c>
      <c r="J50" s="216"/>
      <c r="K50" s="289">
        <v>1</v>
      </c>
      <c r="L50" s="216"/>
      <c r="M50" s="186">
        <v>0</v>
      </c>
      <c r="N50" s="216"/>
      <c r="O50" s="289">
        <v>0</v>
      </c>
      <c r="P50" s="298"/>
      <c r="Q50" s="15"/>
      <c r="R50" s="15"/>
      <c r="S50" s="15"/>
    </row>
    <row r="51" spans="1:19" x14ac:dyDescent="0.25">
      <c r="A51" s="49">
        <v>59480</v>
      </c>
      <c r="B51" s="77" t="s">
        <v>404</v>
      </c>
      <c r="C51" s="51">
        <v>6000</v>
      </c>
      <c r="D51" s="53">
        <v>0</v>
      </c>
      <c r="E51" s="52">
        <v>0</v>
      </c>
      <c r="F51" s="53">
        <v>0</v>
      </c>
      <c r="G51" s="54">
        <v>0</v>
      </c>
      <c r="H51" s="54">
        <v>0</v>
      </c>
      <c r="I51" s="54">
        <v>0</v>
      </c>
      <c r="J51" s="218">
        <v>10000</v>
      </c>
      <c r="K51" s="291">
        <v>1</v>
      </c>
      <c r="L51" s="218"/>
      <c r="M51" s="184" t="e">
        <f>(L51-G51)/G51</f>
        <v>#DIV/0!</v>
      </c>
      <c r="N51" s="218"/>
      <c r="O51" s="291" t="e">
        <f>(N51-G51)/G51</f>
        <v>#DIV/0!</v>
      </c>
      <c r="P51" s="299"/>
      <c r="Q51" s="15"/>
      <c r="R51" s="15"/>
      <c r="S51" s="15"/>
    </row>
    <row r="52" spans="1:19" x14ac:dyDescent="0.25">
      <c r="A52" s="25"/>
      <c r="B52" s="25"/>
      <c r="C52" s="74">
        <f>SUM(C40:C51)</f>
        <v>121352</v>
      </c>
      <c r="D52" s="74">
        <f>SUM(D40:D51)</f>
        <v>98700</v>
      </c>
      <c r="E52" s="74">
        <f t="shared" ref="E52:J52" si="7">SUM(E40:E51)</f>
        <v>98700</v>
      </c>
      <c r="F52" s="74">
        <f t="shared" si="7"/>
        <v>98700</v>
      </c>
      <c r="G52" s="74">
        <f t="shared" si="7"/>
        <v>62500</v>
      </c>
      <c r="H52" s="74">
        <f t="shared" si="7"/>
        <v>62500</v>
      </c>
      <c r="I52" s="74">
        <f t="shared" si="7"/>
        <v>53500</v>
      </c>
      <c r="J52" s="296">
        <f t="shared" si="7"/>
        <v>39500</v>
      </c>
      <c r="K52" s="185">
        <f>(J52-G52)/G52</f>
        <v>-0.36799999999999999</v>
      </c>
      <c r="L52" s="296">
        <f>SUM(L40:L51)</f>
        <v>0</v>
      </c>
      <c r="M52" s="185">
        <f>(L52-G52)/G52</f>
        <v>-1</v>
      </c>
      <c r="N52" s="296">
        <f>SUM(N40:N51)</f>
        <v>0</v>
      </c>
      <c r="O52" s="185">
        <f>(N52-G52)/G52</f>
        <v>-1</v>
      </c>
      <c r="P52" s="296">
        <f>SUM(P40:P51)</f>
        <v>0</v>
      </c>
      <c r="Q52" s="15"/>
      <c r="R52" s="15"/>
      <c r="S52" s="15"/>
    </row>
    <row r="53" spans="1:19" x14ac:dyDescent="0.25">
      <c r="A53" s="25"/>
      <c r="B53" s="25"/>
      <c r="C53" s="65"/>
      <c r="D53" s="65"/>
      <c r="E53" s="65"/>
      <c r="F53" s="65"/>
      <c r="G53" s="65"/>
      <c r="H53" s="65"/>
      <c r="I53" s="65"/>
      <c r="J53" s="295"/>
      <c r="K53" s="185"/>
      <c r="L53" s="295"/>
      <c r="M53" s="185"/>
      <c r="N53" s="295"/>
      <c r="O53" s="185"/>
      <c r="P53" s="185"/>
      <c r="Q53" s="15"/>
      <c r="R53" s="15"/>
      <c r="S53" s="15"/>
    </row>
    <row r="54" spans="1:19" x14ac:dyDescent="0.25">
      <c r="A54" s="59" t="s">
        <v>405</v>
      </c>
      <c r="B54" s="25"/>
      <c r="C54" s="74">
        <f t="shared" ref="C54:J54" si="8">C14+C22+C36+C52</f>
        <v>283012</v>
      </c>
      <c r="D54" s="74">
        <f t="shared" si="8"/>
        <v>289235</v>
      </c>
      <c r="E54" s="74">
        <f t="shared" si="8"/>
        <v>329734</v>
      </c>
      <c r="F54" s="74">
        <f t="shared" si="8"/>
        <v>314348</v>
      </c>
      <c r="G54" s="74">
        <f t="shared" si="8"/>
        <v>319965</v>
      </c>
      <c r="H54" s="74">
        <f t="shared" si="8"/>
        <v>176664</v>
      </c>
      <c r="I54" s="74">
        <f t="shared" si="8"/>
        <v>310965</v>
      </c>
      <c r="J54" s="296">
        <f t="shared" si="8"/>
        <v>303834</v>
      </c>
      <c r="K54" s="185">
        <f>(J54-G54)/G54</f>
        <v>-5.0414889128498432E-2</v>
      </c>
      <c r="L54" s="296">
        <f>L14+L22+L36+L52</f>
        <v>0</v>
      </c>
      <c r="M54" s="185">
        <f>(L54-G54)/G54</f>
        <v>-1</v>
      </c>
      <c r="N54" s="296">
        <f>N14+N22+N36+N52</f>
        <v>0</v>
      </c>
      <c r="O54" s="185">
        <f>(N54-G54)/G54</f>
        <v>-1</v>
      </c>
      <c r="P54" s="296">
        <f>P14+P22+P36+P52</f>
        <v>0</v>
      </c>
      <c r="Q54" s="15"/>
      <c r="R54" s="15"/>
      <c r="S54" s="15"/>
    </row>
    <row r="55" spans="1:19" x14ac:dyDescent="0.25">
      <c r="A55" s="25"/>
      <c r="B55" s="25"/>
      <c r="C55" s="65"/>
      <c r="D55" s="65"/>
      <c r="E55" s="65"/>
      <c r="F55" s="65"/>
      <c r="G55" s="65"/>
      <c r="H55" s="65"/>
      <c r="I55" s="65"/>
      <c r="J55" s="295"/>
      <c r="K55" s="185"/>
      <c r="L55" s="295"/>
      <c r="M55" s="185"/>
      <c r="N55" s="295"/>
      <c r="O55" s="185"/>
      <c r="P55" s="185"/>
      <c r="Q55" s="15"/>
      <c r="R55" s="15"/>
      <c r="S55" s="15"/>
    </row>
    <row r="56" spans="1:19" x14ac:dyDescent="0.25">
      <c r="A56" s="25"/>
      <c r="B56" s="25"/>
      <c r="C56" s="65"/>
      <c r="D56" s="65"/>
      <c r="E56" s="65"/>
      <c r="F56" s="65"/>
      <c r="G56" s="65"/>
      <c r="H56" s="65"/>
      <c r="I56" s="65"/>
      <c r="J56" s="295"/>
      <c r="K56" s="185"/>
      <c r="L56" s="295"/>
      <c r="M56" s="185"/>
      <c r="N56" s="295"/>
      <c r="O56" s="185"/>
      <c r="P56" s="185"/>
      <c r="Q56" s="15"/>
      <c r="R56" s="15"/>
      <c r="S56" s="15"/>
    </row>
    <row r="57" spans="1:19" ht="16.5" thickBot="1" x14ac:dyDescent="0.3">
      <c r="A57" s="79" t="s">
        <v>406</v>
      </c>
      <c r="B57" s="79"/>
      <c r="C57" s="80">
        <f>C54</f>
        <v>283012</v>
      </c>
      <c r="D57" s="80">
        <f>D54</f>
        <v>289235</v>
      </c>
      <c r="E57" s="80">
        <f t="shared" ref="E57:J57" si="9">E54</f>
        <v>329734</v>
      </c>
      <c r="F57" s="80">
        <f t="shared" si="9"/>
        <v>314348</v>
      </c>
      <c r="G57" s="80">
        <f t="shared" si="9"/>
        <v>319965</v>
      </c>
      <c r="H57" s="80">
        <f t="shared" si="9"/>
        <v>176664</v>
      </c>
      <c r="I57" s="80">
        <f t="shared" si="9"/>
        <v>310965</v>
      </c>
      <c r="J57" s="300">
        <f t="shared" si="9"/>
        <v>303834</v>
      </c>
      <c r="K57" s="190">
        <f>(J57-G57)/G57</f>
        <v>-5.0414889128498432E-2</v>
      </c>
      <c r="L57" s="300">
        <f>L54</f>
        <v>0</v>
      </c>
      <c r="M57" s="190">
        <f>(L57-G57)/G57</f>
        <v>-1</v>
      </c>
      <c r="N57" s="300">
        <f>N54</f>
        <v>0</v>
      </c>
      <c r="O57" s="190">
        <f>(N57-G57)/G57</f>
        <v>-1</v>
      </c>
      <c r="P57" s="300">
        <f>P54</f>
        <v>0</v>
      </c>
      <c r="Q57" s="15"/>
      <c r="R57" s="15"/>
      <c r="S57" s="15"/>
    </row>
    <row r="58" spans="1:19" x14ac:dyDescent="0.25">
      <c r="A58" s="25"/>
      <c r="B58" s="25"/>
      <c r="C58" s="65"/>
      <c r="D58" s="65"/>
      <c r="E58" s="65"/>
      <c r="F58" s="65"/>
      <c r="G58" s="65"/>
      <c r="H58" s="65"/>
      <c r="I58" s="65"/>
      <c r="J58" s="65"/>
      <c r="K58" s="83"/>
      <c r="L58" s="65"/>
      <c r="M58" s="83"/>
      <c r="N58" s="65"/>
      <c r="O58" s="83"/>
      <c r="P58" s="83"/>
      <c r="Q58" s="15"/>
      <c r="R58" s="15"/>
      <c r="S58" s="15"/>
    </row>
    <row r="59" spans="1:19" x14ac:dyDescent="0.25">
      <c r="A59" s="25"/>
      <c r="B59" s="25"/>
      <c r="C59" s="65"/>
      <c r="D59" s="65"/>
      <c r="E59" s="65"/>
      <c r="F59" s="65"/>
      <c r="G59" s="65"/>
      <c r="H59" s="65"/>
      <c r="I59" s="65"/>
      <c r="J59" s="65"/>
      <c r="K59" s="83"/>
      <c r="L59" s="65"/>
      <c r="M59" s="83"/>
      <c r="N59" s="65"/>
      <c r="O59" s="83"/>
      <c r="P59" s="83"/>
      <c r="Q59" s="15"/>
      <c r="R59" s="15"/>
      <c r="S59" s="15"/>
    </row>
    <row r="60" spans="1:19" x14ac:dyDescent="0.25">
      <c r="A60" s="25"/>
      <c r="B60" s="25"/>
      <c r="C60" s="65"/>
      <c r="D60" s="65"/>
      <c r="E60" s="65"/>
      <c r="F60" s="65"/>
      <c r="G60" s="65"/>
      <c r="H60" s="65"/>
      <c r="I60" s="65"/>
      <c r="J60" s="65"/>
      <c r="K60" s="83"/>
      <c r="L60" s="65"/>
      <c r="M60" s="83"/>
      <c r="N60" s="65"/>
      <c r="O60" s="83"/>
      <c r="P60" s="83"/>
      <c r="Q60" s="15"/>
      <c r="R60" s="15"/>
      <c r="S60" s="15"/>
    </row>
    <row r="61" spans="1:19" x14ac:dyDescent="0.25">
      <c r="A61" s="25"/>
      <c r="B61" s="25"/>
      <c r="C61" s="65"/>
      <c r="D61" s="65"/>
      <c r="E61" s="65"/>
      <c r="F61" s="65"/>
      <c r="G61" s="65"/>
      <c r="H61" s="65"/>
      <c r="I61" s="65"/>
      <c r="J61" s="65"/>
      <c r="K61" s="83"/>
      <c r="L61" s="65"/>
      <c r="M61" s="83"/>
      <c r="N61" s="65"/>
      <c r="O61" s="83"/>
      <c r="P61" s="83"/>
      <c r="Q61" s="15"/>
      <c r="R61" s="15"/>
      <c r="S61" s="15"/>
    </row>
    <row r="62" spans="1:19" x14ac:dyDescent="0.25">
      <c r="A62" s="25"/>
      <c r="B62" s="25"/>
      <c r="C62" s="65"/>
      <c r="D62" s="65"/>
      <c r="E62" s="65"/>
      <c r="F62" s="65"/>
      <c r="G62" s="65"/>
      <c r="H62" s="65"/>
      <c r="I62" s="65"/>
      <c r="J62" s="65"/>
      <c r="K62" s="83"/>
      <c r="L62" s="65"/>
      <c r="M62" s="83"/>
      <c r="N62" s="65"/>
      <c r="O62" s="83"/>
      <c r="P62" s="83"/>
      <c r="Q62" s="15"/>
      <c r="R62" s="15"/>
      <c r="S62" s="15"/>
    </row>
    <row r="63" spans="1:19" x14ac:dyDescent="0.25">
      <c r="A63" s="25"/>
      <c r="B63" s="25"/>
      <c r="C63" s="65"/>
      <c r="D63" s="65"/>
      <c r="E63" s="65"/>
      <c r="F63" s="65"/>
      <c r="G63" s="65"/>
      <c r="H63" s="65"/>
      <c r="I63" s="65"/>
      <c r="J63" s="65"/>
      <c r="K63" s="83"/>
      <c r="L63" s="65"/>
      <c r="M63" s="83"/>
      <c r="N63" s="65"/>
      <c r="O63" s="83"/>
      <c r="P63" s="83"/>
      <c r="Q63" s="15"/>
      <c r="R63" s="15"/>
      <c r="S63" s="15"/>
    </row>
    <row r="64" spans="1:19" x14ac:dyDescent="0.25">
      <c r="A64" s="25"/>
      <c r="B64" s="25"/>
      <c r="C64" s="65"/>
      <c r="D64" s="65"/>
      <c r="E64" s="65"/>
      <c r="F64" s="65"/>
      <c r="G64" s="65"/>
      <c r="H64" s="65"/>
      <c r="I64" s="65"/>
      <c r="J64" s="65"/>
      <c r="K64" s="83"/>
      <c r="L64" s="65"/>
      <c r="M64" s="83"/>
      <c r="N64" s="65"/>
      <c r="O64" s="83"/>
      <c r="P64" s="83"/>
      <c r="Q64" s="15"/>
      <c r="R64" s="15"/>
      <c r="S64" s="15"/>
    </row>
    <row r="65" spans="1:19" x14ac:dyDescent="0.25">
      <c r="A65" s="25"/>
      <c r="B65" s="25"/>
      <c r="C65" s="65"/>
      <c r="D65" s="65"/>
      <c r="E65" s="65"/>
      <c r="F65" s="65"/>
      <c r="G65" s="65"/>
      <c r="H65" s="65"/>
      <c r="I65" s="65"/>
      <c r="J65" s="65"/>
      <c r="K65" s="83"/>
      <c r="L65" s="65"/>
      <c r="M65" s="83"/>
      <c r="N65" s="65"/>
      <c r="O65" s="83"/>
      <c r="P65" s="83"/>
      <c r="Q65" s="15"/>
      <c r="R65" s="15"/>
      <c r="S65" s="15"/>
    </row>
    <row r="66" spans="1:19" x14ac:dyDescent="0.25">
      <c r="A66" s="25"/>
      <c r="B66" s="25"/>
      <c r="C66" s="65"/>
      <c r="D66" s="65"/>
      <c r="E66" s="65"/>
      <c r="F66" s="65"/>
      <c r="G66" s="65"/>
      <c r="H66" s="65"/>
      <c r="I66" s="65"/>
      <c r="J66" s="65"/>
      <c r="K66" s="25"/>
      <c r="L66" s="65"/>
      <c r="M66" s="25"/>
      <c r="N66" s="65"/>
      <c r="O66" s="25"/>
      <c r="P66" s="25"/>
      <c r="Q66" s="15"/>
      <c r="R66" s="15"/>
      <c r="S66" s="15"/>
    </row>
    <row r="67" spans="1:19" x14ac:dyDescent="0.25">
      <c r="A67" s="25"/>
      <c r="B67" s="25"/>
      <c r="C67" s="65"/>
      <c r="D67" s="65"/>
      <c r="E67" s="65"/>
      <c r="F67" s="65"/>
      <c r="G67" s="65"/>
      <c r="H67" s="65"/>
      <c r="I67" s="65"/>
      <c r="J67" s="65"/>
      <c r="K67" s="25"/>
      <c r="L67" s="65"/>
      <c r="M67" s="25"/>
      <c r="N67" s="65"/>
      <c r="O67" s="25"/>
      <c r="P67" s="25"/>
      <c r="Q67" s="15"/>
      <c r="R67" s="15"/>
      <c r="S67" s="15"/>
    </row>
    <row r="68" spans="1:19" x14ac:dyDescent="0.25">
      <c r="A68" s="25"/>
      <c r="B68" s="25"/>
      <c r="C68" s="65"/>
      <c r="D68" s="65"/>
      <c r="E68" s="65"/>
      <c r="F68" s="65"/>
      <c r="G68" s="65"/>
      <c r="H68" s="65"/>
      <c r="I68" s="65"/>
      <c r="J68" s="65"/>
      <c r="K68" s="25"/>
      <c r="L68" s="65"/>
      <c r="M68" s="25"/>
      <c r="N68" s="65"/>
      <c r="O68" s="25"/>
      <c r="P68" s="25"/>
      <c r="Q68" s="15"/>
      <c r="R68" s="15"/>
      <c r="S68" s="15"/>
    </row>
    <row r="69" spans="1:19" x14ac:dyDescent="0.25">
      <c r="A69" s="25"/>
      <c r="B69" s="25"/>
      <c r="C69" s="25"/>
      <c r="D69" s="25"/>
      <c r="E69" s="25"/>
      <c r="F69" s="25"/>
      <c r="G69" s="25"/>
      <c r="H69" s="25"/>
      <c r="I69" s="25"/>
      <c r="J69" s="25"/>
      <c r="K69" s="25"/>
      <c r="L69" s="25"/>
      <c r="M69" s="25"/>
      <c r="N69" s="25"/>
      <c r="O69" s="25"/>
      <c r="P69" s="25"/>
      <c r="Q69" s="15"/>
      <c r="R69" s="15"/>
      <c r="S69" s="15"/>
    </row>
    <row r="70" spans="1:19" x14ac:dyDescent="0.25">
      <c r="A70" s="25"/>
      <c r="B70" s="25"/>
      <c r="C70" s="25"/>
      <c r="D70" s="25"/>
      <c r="E70" s="25"/>
      <c r="F70" s="25"/>
      <c r="G70" s="25"/>
      <c r="H70" s="25"/>
      <c r="I70" s="25"/>
      <c r="J70" s="25"/>
      <c r="K70" s="25"/>
      <c r="L70" s="25"/>
      <c r="M70" s="25"/>
      <c r="N70" s="25"/>
      <c r="O70" s="25"/>
      <c r="P70" s="25"/>
      <c r="Q70" s="15"/>
      <c r="R70" s="15"/>
      <c r="S70" s="15"/>
    </row>
    <row r="71" spans="1:19" x14ac:dyDescent="0.25">
      <c r="A71" s="25"/>
      <c r="B71" s="25"/>
      <c r="C71" s="25"/>
      <c r="D71" s="25"/>
      <c r="E71" s="25"/>
      <c r="F71" s="25"/>
      <c r="G71" s="25"/>
      <c r="H71" s="25"/>
      <c r="I71" s="25"/>
      <c r="J71" s="25"/>
      <c r="K71" s="25"/>
      <c r="L71" s="25"/>
      <c r="M71" s="25"/>
      <c r="N71" s="25"/>
      <c r="O71" s="25"/>
      <c r="P71" s="25"/>
      <c r="Q71" s="15"/>
      <c r="R71" s="15"/>
      <c r="S71" s="15"/>
    </row>
    <row r="72" spans="1:19" x14ac:dyDescent="0.25">
      <c r="A72" s="25"/>
      <c r="B72" s="25"/>
      <c r="C72" s="25"/>
      <c r="D72" s="25"/>
      <c r="E72" s="25"/>
      <c r="F72" s="25"/>
      <c r="G72" s="25"/>
      <c r="H72" s="25"/>
      <c r="I72" s="25"/>
      <c r="J72" s="25"/>
      <c r="K72" s="25"/>
      <c r="L72" s="25"/>
      <c r="M72" s="25"/>
      <c r="N72" s="25"/>
      <c r="O72" s="25"/>
      <c r="P72" s="25"/>
      <c r="Q72" s="15"/>
      <c r="R72" s="15"/>
      <c r="S72" s="15"/>
    </row>
    <row r="73" spans="1:19" x14ac:dyDescent="0.25">
      <c r="A73" s="25"/>
      <c r="B73" s="25"/>
      <c r="C73" s="25"/>
      <c r="D73" s="25"/>
      <c r="E73" s="25"/>
      <c r="F73" s="25"/>
      <c r="G73" s="25"/>
      <c r="H73" s="25"/>
      <c r="I73" s="25"/>
      <c r="J73" s="25"/>
      <c r="K73" s="25"/>
      <c r="L73" s="25"/>
      <c r="M73" s="25"/>
      <c r="N73" s="25"/>
      <c r="O73" s="25"/>
      <c r="P73" s="25"/>
      <c r="Q73" s="15"/>
      <c r="R73" s="15"/>
      <c r="S73" s="15"/>
    </row>
    <row r="74" spans="1:19" x14ac:dyDescent="0.25">
      <c r="A74" s="25"/>
      <c r="B74" s="25"/>
      <c r="C74" s="25"/>
      <c r="D74" s="25"/>
      <c r="E74" s="25"/>
      <c r="F74" s="25"/>
      <c r="G74" s="25"/>
      <c r="H74" s="25"/>
      <c r="I74" s="25"/>
      <c r="J74" s="25"/>
      <c r="K74" s="25"/>
      <c r="L74" s="25"/>
      <c r="M74" s="25"/>
      <c r="N74" s="25"/>
      <c r="O74" s="25"/>
      <c r="P74" s="25"/>
      <c r="Q74" s="15"/>
      <c r="R74" s="15"/>
      <c r="S74" s="15"/>
    </row>
    <row r="75" spans="1:19" x14ac:dyDescent="0.25">
      <c r="A75" s="25"/>
      <c r="B75" s="25"/>
      <c r="C75" s="25"/>
      <c r="D75" s="25"/>
      <c r="E75" s="25"/>
      <c r="F75" s="25"/>
      <c r="G75" s="25"/>
      <c r="H75" s="25"/>
      <c r="I75" s="25"/>
      <c r="J75" s="25"/>
      <c r="K75" s="25"/>
      <c r="L75" s="25"/>
      <c r="M75" s="25"/>
      <c r="N75" s="25"/>
      <c r="O75" s="25"/>
      <c r="P75" s="25"/>
      <c r="Q75" s="15"/>
      <c r="R75" s="15"/>
      <c r="S75" s="15"/>
    </row>
    <row r="76" spans="1:19" x14ac:dyDescent="0.25">
      <c r="A76" s="25"/>
      <c r="B76" s="25"/>
      <c r="C76" s="25"/>
      <c r="D76" s="25"/>
      <c r="E76" s="25"/>
      <c r="F76" s="25"/>
      <c r="G76" s="25"/>
      <c r="H76" s="25"/>
      <c r="I76" s="25"/>
      <c r="J76" s="25"/>
      <c r="K76" s="25"/>
      <c r="L76" s="25"/>
      <c r="M76" s="25"/>
      <c r="N76" s="25"/>
      <c r="O76" s="25"/>
      <c r="P76" s="25"/>
      <c r="Q76" s="15"/>
      <c r="R76" s="15"/>
      <c r="S76" s="15"/>
    </row>
    <row r="77" spans="1:19" x14ac:dyDescent="0.25">
      <c r="A77" s="25"/>
      <c r="B77" s="25"/>
      <c r="C77" s="25"/>
      <c r="D77" s="25"/>
      <c r="E77" s="25"/>
      <c r="F77" s="25"/>
      <c r="G77" s="25"/>
      <c r="H77" s="25"/>
      <c r="I77" s="25"/>
      <c r="J77" s="25"/>
      <c r="K77" s="25"/>
      <c r="L77" s="25"/>
      <c r="M77" s="25"/>
      <c r="N77" s="25"/>
      <c r="O77" s="25"/>
      <c r="P77" s="25"/>
      <c r="Q77" s="15"/>
      <c r="R77" s="15"/>
      <c r="S77" s="15"/>
    </row>
    <row r="78" spans="1:19" x14ac:dyDescent="0.25">
      <c r="A78" s="25"/>
      <c r="B78" s="25"/>
      <c r="C78" s="25"/>
      <c r="D78" s="25"/>
      <c r="E78" s="25"/>
      <c r="F78" s="25"/>
      <c r="G78" s="25"/>
      <c r="H78" s="25"/>
      <c r="I78" s="25"/>
      <c r="J78" s="25"/>
      <c r="K78" s="25"/>
      <c r="L78" s="25"/>
      <c r="M78" s="25"/>
      <c r="N78" s="25"/>
      <c r="O78" s="25"/>
      <c r="P78" s="25"/>
      <c r="Q78" s="15"/>
      <c r="R78" s="15"/>
      <c r="S78" s="15"/>
    </row>
    <row r="79" spans="1:19" x14ac:dyDescent="0.25">
      <c r="A79" s="25"/>
      <c r="B79" s="25"/>
      <c r="C79" s="25"/>
      <c r="D79" s="25"/>
      <c r="E79" s="25"/>
      <c r="F79" s="25"/>
      <c r="G79" s="25"/>
      <c r="H79" s="25"/>
      <c r="I79" s="25"/>
      <c r="J79" s="25"/>
      <c r="K79" s="25"/>
      <c r="L79" s="25"/>
      <c r="M79" s="25"/>
      <c r="N79" s="25"/>
      <c r="O79" s="25"/>
      <c r="P79" s="25"/>
      <c r="Q79" s="15"/>
      <c r="R79" s="15"/>
      <c r="S79" s="15"/>
    </row>
    <row r="80" spans="1:19" x14ac:dyDescent="0.25">
      <c r="Q80" s="15"/>
      <c r="R80" s="15"/>
      <c r="S80" s="15"/>
    </row>
    <row r="81" s="15" customFormat="1" x14ac:dyDescent="0.25"/>
  </sheetData>
  <mergeCells count="16">
    <mergeCell ref="J38:K38"/>
    <mergeCell ref="L38:M38"/>
    <mergeCell ref="N38:O38"/>
    <mergeCell ref="J6:K6"/>
    <mergeCell ref="L6:M6"/>
    <mergeCell ref="N6:O6"/>
    <mergeCell ref="A7:B7"/>
    <mergeCell ref="E37:F37"/>
    <mergeCell ref="G37:I37"/>
    <mergeCell ref="J37:P37"/>
    <mergeCell ref="A1:P1"/>
    <mergeCell ref="A2:P2"/>
    <mergeCell ref="A3:P3"/>
    <mergeCell ref="E5:F5"/>
    <mergeCell ref="G5:I5"/>
    <mergeCell ref="J5:P5"/>
  </mergeCells>
  <printOptions horizontalCentered="1"/>
  <pageMargins left="0.7" right="0.7" top="0.75" bottom="0.75" header="0.3" footer="0.3"/>
  <pageSetup fitToHeight="0"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8ECDA-CD54-44D8-AB90-D4687A1B2C5C}">
  <dimension ref="A1:S41"/>
  <sheetViews>
    <sheetView view="pageLayout" zoomScaleNormal="100" workbookViewId="0">
      <selection activeCell="K17" sqref="K17"/>
    </sheetView>
  </sheetViews>
  <sheetFormatPr defaultRowHeight="15.75" x14ac:dyDescent="0.25"/>
  <cols>
    <col min="1" max="1" width="36.42578125" style="15" bestFit="1" customWidth="1"/>
    <col min="2" max="7" width="14.140625" style="15" customWidth="1"/>
    <col min="8" max="10" width="14.140625" style="15" hidden="1" customWidth="1"/>
    <col min="11" max="11" width="14.140625" style="15" customWidth="1"/>
    <col min="12" max="16" width="9.140625" style="15"/>
    <col min="17" max="18" width="11.5703125" style="15" bestFit="1" customWidth="1"/>
    <col min="19" max="19" width="9.85546875" style="15" bestFit="1" customWidth="1"/>
    <col min="20" max="16384" width="9.140625" style="15"/>
  </cols>
  <sheetData>
    <row r="1" spans="1:19" ht="31.5" customHeight="1" x14ac:dyDescent="0.25">
      <c r="A1" s="304" t="s">
        <v>648</v>
      </c>
      <c r="B1" s="304"/>
      <c r="C1" s="304"/>
      <c r="D1" s="304"/>
      <c r="E1" s="304"/>
      <c r="F1" s="304"/>
      <c r="G1" s="304"/>
      <c r="H1" s="304"/>
      <c r="I1" s="304"/>
      <c r="J1" s="304"/>
      <c r="K1" s="304"/>
    </row>
    <row r="2" spans="1:19" x14ac:dyDescent="0.25">
      <c r="A2" s="203"/>
      <c r="B2" s="204" t="s">
        <v>16</v>
      </c>
      <c r="C2" s="204" t="s">
        <v>17</v>
      </c>
      <c r="D2" s="305" t="s">
        <v>18</v>
      </c>
      <c r="E2" s="305"/>
      <c r="F2" s="204" t="s">
        <v>10</v>
      </c>
      <c r="G2" s="306" t="s">
        <v>88</v>
      </c>
      <c r="H2" s="306"/>
      <c r="I2" s="306"/>
      <c r="J2" s="306"/>
      <c r="K2" s="306"/>
    </row>
    <row r="3" spans="1:19" ht="16.5" thickBot="1" x14ac:dyDescent="0.3">
      <c r="A3" s="205" t="s">
        <v>625</v>
      </c>
      <c r="B3" s="205" t="s">
        <v>19</v>
      </c>
      <c r="C3" s="205" t="s">
        <v>19</v>
      </c>
      <c r="D3" s="205" t="s">
        <v>20</v>
      </c>
      <c r="E3" s="205" t="s">
        <v>19</v>
      </c>
      <c r="F3" s="205" t="s">
        <v>20</v>
      </c>
      <c r="G3" s="206" t="s">
        <v>11</v>
      </c>
      <c r="H3" s="206" t="s">
        <v>12</v>
      </c>
      <c r="I3" s="206" t="s">
        <v>13</v>
      </c>
      <c r="J3" s="206" t="s">
        <v>14</v>
      </c>
      <c r="K3" s="206" t="s">
        <v>626</v>
      </c>
    </row>
    <row r="4" spans="1:19" ht="16.5" thickTop="1" x14ac:dyDescent="0.25">
      <c r="A4" s="15" t="s">
        <v>627</v>
      </c>
      <c r="B4" s="207">
        <f>'Admin Summary'!B21</f>
        <v>509409</v>
      </c>
      <c r="C4" s="207">
        <f>'Admin Summary'!C21</f>
        <v>536472</v>
      </c>
      <c r="D4" s="207">
        <f>'Admin Summary'!D21</f>
        <v>523794</v>
      </c>
      <c r="E4" s="207">
        <f>'Admin Summary'!E21</f>
        <v>494743</v>
      </c>
      <c r="F4" s="207">
        <f>'Admin Summary'!F21</f>
        <v>545171</v>
      </c>
      <c r="G4" s="207">
        <f>'Admin Summary'!I21</f>
        <v>606080</v>
      </c>
      <c r="H4" s="207"/>
      <c r="I4" s="207"/>
      <c r="J4" s="207"/>
      <c r="K4" s="209">
        <f>(G4-F4)/F4</f>
        <v>0.11172457815988011</v>
      </c>
    </row>
    <row r="5" spans="1:19" x14ac:dyDescent="0.25">
      <c r="A5" s="15" t="s">
        <v>628</v>
      </c>
      <c r="B5" s="207">
        <f>'Benefits Summary'!B12</f>
        <v>1536046</v>
      </c>
      <c r="C5" s="207">
        <f>'Benefits Summary'!C12</f>
        <v>1511329</v>
      </c>
      <c r="D5" s="207">
        <f>'Benefits Summary'!D12</f>
        <v>1862546</v>
      </c>
      <c r="E5" s="207">
        <f>'Benefits Summary'!E12</f>
        <v>1716694</v>
      </c>
      <c r="F5" s="207">
        <f>'Benefits Summary'!F12</f>
        <v>2016700</v>
      </c>
      <c r="G5" s="207">
        <f>'Benefits Summary'!I12</f>
        <v>2320900</v>
      </c>
      <c r="H5" s="207"/>
      <c r="I5" s="207"/>
      <c r="J5" s="207"/>
      <c r="K5" s="209">
        <f t="shared" ref="K5:K20" si="0">(G5-F5)/F5</f>
        <v>0.15084048197550454</v>
      </c>
    </row>
    <row r="6" spans="1:19" x14ac:dyDescent="0.25">
      <c r="A6" s="15" t="s">
        <v>629</v>
      </c>
      <c r="B6" s="207">
        <f>'Insurance Summary'!B12</f>
        <v>81689</v>
      </c>
      <c r="C6" s="207">
        <f>'Insurance Summary'!C12</f>
        <v>85278</v>
      </c>
      <c r="D6" s="207">
        <f>'Insurance Summary'!D12</f>
        <v>87652</v>
      </c>
      <c r="E6" s="207">
        <f>'Insurance Summary'!E12</f>
        <v>89043</v>
      </c>
      <c r="F6" s="207">
        <f>'Insurance Summary'!F12</f>
        <v>93490</v>
      </c>
      <c r="G6" s="207">
        <f>'Insurance Summary'!I12</f>
        <v>104587</v>
      </c>
      <c r="H6" s="207"/>
      <c r="I6" s="207"/>
      <c r="J6" s="207"/>
      <c r="K6" s="209">
        <f t="shared" si="0"/>
        <v>0.11869718686490534</v>
      </c>
    </row>
    <row r="7" spans="1:19" x14ac:dyDescent="0.25">
      <c r="A7" s="15" t="s">
        <v>630</v>
      </c>
      <c r="B7" s="207">
        <f>'Facilities Summary'!B21</f>
        <v>283012</v>
      </c>
      <c r="C7" s="207">
        <f>'Facilities Summary'!C21</f>
        <v>289235</v>
      </c>
      <c r="D7" s="207">
        <f>'Facilities Summary'!D21</f>
        <v>329734</v>
      </c>
      <c r="E7" s="207">
        <f>'Facilities Summary'!E21</f>
        <v>314348</v>
      </c>
      <c r="F7" s="207">
        <f>'Facilities Summary'!F21</f>
        <v>319965</v>
      </c>
      <c r="G7" s="207">
        <f>'Facilities Summary'!I21</f>
        <v>303834</v>
      </c>
      <c r="H7" s="207"/>
      <c r="I7" s="207"/>
      <c r="J7" s="207"/>
      <c r="K7" s="209">
        <f t="shared" si="0"/>
        <v>-5.0414889128498432E-2</v>
      </c>
    </row>
    <row r="8" spans="1:19" x14ac:dyDescent="0.25">
      <c r="A8" s="15" t="s">
        <v>631</v>
      </c>
      <c r="B8" s="207">
        <f>'IT Summary'!B21</f>
        <v>0</v>
      </c>
      <c r="C8" s="207">
        <f>'IT Summary'!C21</f>
        <v>0</v>
      </c>
      <c r="D8" s="207">
        <f>'IT Summary'!D21</f>
        <v>161031</v>
      </c>
      <c r="E8" s="207">
        <f>'IT Summary'!E21</f>
        <v>161057</v>
      </c>
      <c r="F8" s="207">
        <f>'IT Summary'!F21</f>
        <v>233220</v>
      </c>
      <c r="G8" s="207">
        <f>'IT Summary'!I21</f>
        <v>218341</v>
      </c>
      <c r="H8" s="207"/>
      <c r="I8" s="207"/>
      <c r="J8" s="207"/>
      <c r="K8" s="209">
        <f t="shared" si="0"/>
        <v>-6.3798130520538551E-2</v>
      </c>
    </row>
    <row r="9" spans="1:19" x14ac:dyDescent="0.25">
      <c r="A9" s="15" t="s">
        <v>632</v>
      </c>
      <c r="B9" s="207">
        <f>'DA Summary'!B21</f>
        <v>231883</v>
      </c>
      <c r="C9" s="207">
        <f>'DA Summary'!C21</f>
        <v>247260</v>
      </c>
      <c r="D9" s="207">
        <f>'DA Summary'!D21</f>
        <v>338354</v>
      </c>
      <c r="E9" s="207">
        <f>'DA Summary'!E21</f>
        <v>315231</v>
      </c>
      <c r="F9" s="207">
        <f>'DA Summary'!F21</f>
        <v>430425</v>
      </c>
      <c r="G9" s="207">
        <f>'DA Summary'!I21</f>
        <v>474399</v>
      </c>
      <c r="H9" s="207"/>
      <c r="I9" s="207"/>
      <c r="J9" s="207"/>
      <c r="K9" s="209">
        <f t="shared" si="0"/>
        <v>0.10216414009409305</v>
      </c>
    </row>
    <row r="10" spans="1:19" x14ac:dyDescent="0.25">
      <c r="A10" s="15" t="s">
        <v>633</v>
      </c>
      <c r="B10" s="207">
        <f>'Deeds Summary'!B21</f>
        <v>159745</v>
      </c>
      <c r="C10" s="207">
        <f>'Deeds Summary'!C21</f>
        <v>166356</v>
      </c>
      <c r="D10" s="207">
        <f>'Deeds Summary'!D21</f>
        <v>196499</v>
      </c>
      <c r="E10" s="207">
        <f>'Deeds Summary'!E21</f>
        <v>193585</v>
      </c>
      <c r="F10" s="207">
        <f>'Deeds Summary'!F21</f>
        <v>222945</v>
      </c>
      <c r="G10" s="207">
        <f>'Deeds Summary'!I21</f>
        <v>228953</v>
      </c>
      <c r="H10" s="207"/>
      <c r="I10" s="207"/>
      <c r="J10" s="207"/>
      <c r="K10" s="209">
        <f t="shared" si="0"/>
        <v>2.6948350490031175E-2</v>
      </c>
    </row>
    <row r="11" spans="1:19" x14ac:dyDescent="0.25">
      <c r="A11" s="15" t="s">
        <v>634</v>
      </c>
      <c r="B11" s="207">
        <f>'Probate Summary'!B18</f>
        <v>156505</v>
      </c>
      <c r="C11" s="207">
        <f>'Probate Summary'!C18</f>
        <v>156422</v>
      </c>
      <c r="D11" s="207">
        <f>'Probate Summary'!D18</f>
        <v>208122</v>
      </c>
      <c r="E11" s="207">
        <f>'Probate Summary'!E18</f>
        <v>195450</v>
      </c>
      <c r="F11" s="207">
        <f>'Probate Summary'!F18</f>
        <v>259787</v>
      </c>
      <c r="G11" s="207">
        <f>'Probate Summary'!I18</f>
        <v>330019</v>
      </c>
      <c r="H11" s="207"/>
      <c r="I11" s="207"/>
      <c r="J11" s="207"/>
      <c r="K11" s="209">
        <f t="shared" si="0"/>
        <v>0.27034455149795794</v>
      </c>
    </row>
    <row r="12" spans="1:19" x14ac:dyDescent="0.25">
      <c r="A12" s="15" t="s">
        <v>635</v>
      </c>
      <c r="B12" s="207">
        <f>'VOCA Summary'!B21</f>
        <v>75760</v>
      </c>
      <c r="C12" s="207">
        <f>'VOCA Summary'!C21</f>
        <v>77159</v>
      </c>
      <c r="D12" s="207">
        <f>'VOCA Summary'!D21</f>
        <v>92789</v>
      </c>
      <c r="E12" s="207">
        <f>'VOCA Summary'!E21</f>
        <v>93511</v>
      </c>
      <c r="F12" s="207">
        <f>'VOCA Summary'!F21</f>
        <v>104720</v>
      </c>
      <c r="G12" s="207">
        <f>'VOCA Summary'!I21</f>
        <v>110085</v>
      </c>
      <c r="H12" s="207"/>
      <c r="I12" s="207"/>
      <c r="J12" s="207"/>
      <c r="K12" s="209">
        <f t="shared" si="0"/>
        <v>5.1231856378915204E-2</v>
      </c>
      <c r="Q12" s="210"/>
      <c r="R12" s="210"/>
      <c r="S12" s="210"/>
    </row>
    <row r="13" spans="1:19" x14ac:dyDescent="0.25">
      <c r="A13" s="15" t="s">
        <v>636</v>
      </c>
      <c r="B13" s="207">
        <f>'Public Agencies Summary'!B21</f>
        <v>42750</v>
      </c>
      <c r="C13" s="207">
        <f>'Public Agencies Summary'!C21</f>
        <v>42750</v>
      </c>
      <c r="D13" s="207">
        <f>'Public Agencies Summary'!D21</f>
        <v>40750</v>
      </c>
      <c r="E13" s="207">
        <f>'Public Agencies Summary'!E21</f>
        <v>40750</v>
      </c>
      <c r="F13" s="207">
        <f>'Public Agencies Summary'!F21</f>
        <v>86596</v>
      </c>
      <c r="G13" s="207">
        <f>'Public Agencies Summary'!I21</f>
        <v>98236</v>
      </c>
      <c r="H13" s="207"/>
      <c r="I13" s="207"/>
      <c r="J13" s="207"/>
      <c r="K13" s="209">
        <f t="shared" si="0"/>
        <v>0.13441729410134418</v>
      </c>
    </row>
    <row r="14" spans="1:19" x14ac:dyDescent="0.25">
      <c r="A14" s="15" t="s">
        <v>637</v>
      </c>
      <c r="B14" s="207">
        <f>'Reserves History'!C24</f>
        <v>46830</v>
      </c>
      <c r="C14" s="207">
        <f>'Reserves History'!D24</f>
        <v>59577</v>
      </c>
      <c r="D14" s="207">
        <f>'Reserves History'!E24</f>
        <v>58000</v>
      </c>
      <c r="E14" s="207">
        <f>'Reserves History'!F24</f>
        <v>58000</v>
      </c>
      <c r="F14" s="207">
        <f>'Reserves History'!G24</f>
        <v>0</v>
      </c>
      <c r="G14" s="207">
        <f>'Reserves History'!J24</f>
        <v>168057</v>
      </c>
      <c r="H14" s="207"/>
      <c r="I14" s="207"/>
      <c r="J14" s="207"/>
      <c r="K14" s="209">
        <v>1</v>
      </c>
    </row>
    <row r="15" spans="1:19" x14ac:dyDescent="0.25">
      <c r="A15" s="15" t="s">
        <v>638</v>
      </c>
      <c r="B15" s="207">
        <f>'Transport Summary'!B22</f>
        <v>2903526</v>
      </c>
      <c r="C15" s="207">
        <f>'Transport Summary'!C22</f>
        <v>2992681</v>
      </c>
      <c r="D15" s="207">
        <f>'Transport Summary'!D22</f>
        <v>3094155</v>
      </c>
      <c r="E15" s="207">
        <f>'Transport Summary'!E22</f>
        <v>3059899</v>
      </c>
      <c r="F15" s="207">
        <f>'Transport Summary'!F22</f>
        <v>3285450</v>
      </c>
      <c r="G15" s="207">
        <f>'Transport Summary'!I22</f>
        <v>3250962</v>
      </c>
      <c r="H15" s="207"/>
      <c r="I15" s="207"/>
      <c r="J15" s="207"/>
      <c r="K15" s="209">
        <f t="shared" si="0"/>
        <v>-1.0497192165456786E-2</v>
      </c>
    </row>
    <row r="16" spans="1:19" x14ac:dyDescent="0.25">
      <c r="A16" s="15" t="s">
        <v>639</v>
      </c>
      <c r="B16" s="207">
        <f>'Sheriff Summary'!B21</f>
        <v>1598778</v>
      </c>
      <c r="C16" s="207">
        <f>'Sheriff Summary'!C21</f>
        <v>1749541</v>
      </c>
      <c r="D16" s="207">
        <f>'Sheriff Summary'!D21</f>
        <v>1962227</v>
      </c>
      <c r="E16" s="207">
        <f>'Sheriff Summary'!E21</f>
        <v>1826816</v>
      </c>
      <c r="F16" s="207">
        <f>'Sheriff Summary'!F21</f>
        <v>2242014</v>
      </c>
      <c r="G16" s="207">
        <f>'Sheriff Summary'!I21</f>
        <v>2631351</v>
      </c>
      <c r="H16" s="207"/>
      <c r="I16" s="207"/>
      <c r="J16" s="207"/>
      <c r="K16" s="209">
        <f t="shared" si="0"/>
        <v>0.17365502623980048</v>
      </c>
    </row>
    <row r="17" spans="1:11" x14ac:dyDescent="0.25">
      <c r="A17" s="15" t="s">
        <v>640</v>
      </c>
      <c r="B17" s="207">
        <f>'Civil Summary'!B20</f>
        <v>25608</v>
      </c>
      <c r="C17" s="207">
        <f>'Civil Summary'!C20</f>
        <v>24880</v>
      </c>
      <c r="D17" s="207">
        <f>'Civil Summary'!D20</f>
        <v>29732</v>
      </c>
      <c r="E17" s="207">
        <f>'Civil Summary'!E20</f>
        <v>25791</v>
      </c>
      <c r="F17" s="207">
        <f>'Civil Summary'!F20</f>
        <v>28070</v>
      </c>
      <c r="G17" s="207">
        <f>'Civil Summary'!I20</f>
        <v>29275</v>
      </c>
      <c r="H17" s="207"/>
      <c r="I17" s="207"/>
      <c r="J17" s="207"/>
      <c r="K17" s="209">
        <f t="shared" si="0"/>
        <v>4.2928393302458137E-2</v>
      </c>
    </row>
    <row r="18" spans="1:11" x14ac:dyDescent="0.25">
      <c r="A18" s="15" t="s">
        <v>641</v>
      </c>
      <c r="B18" s="207">
        <f>'Communications Summary'!B21</f>
        <v>1048128</v>
      </c>
      <c r="C18" s="207">
        <f>'Communications Summary'!C21</f>
        <v>1182244</v>
      </c>
      <c r="D18" s="207">
        <f>'Communications Summary'!D21</f>
        <v>1217206</v>
      </c>
      <c r="E18" s="207">
        <f>'Communications Summary'!E21</f>
        <v>1376690</v>
      </c>
      <c r="F18" s="207">
        <f>'Communications Summary'!F21</f>
        <v>1568262</v>
      </c>
      <c r="G18" s="207">
        <f>'Communications Summary'!I21</f>
        <v>1653384</v>
      </c>
      <c r="H18" s="207"/>
      <c r="I18" s="207"/>
      <c r="J18" s="207"/>
      <c r="K18" s="209">
        <f t="shared" si="0"/>
        <v>5.4277920398504841E-2</v>
      </c>
    </row>
    <row r="19" spans="1:11" x14ac:dyDescent="0.25">
      <c r="A19" s="15" t="s">
        <v>642</v>
      </c>
      <c r="B19" s="207">
        <f>'EMA Summary'!B21</f>
        <v>170677</v>
      </c>
      <c r="C19" s="207">
        <f>'EMA Summary'!C21</f>
        <v>188652</v>
      </c>
      <c r="D19" s="207">
        <f>'EMA Summary'!D21</f>
        <v>207460</v>
      </c>
      <c r="E19" s="207">
        <f>'EMA Summary'!E21</f>
        <v>186519</v>
      </c>
      <c r="F19" s="207">
        <f>'EMA Summary'!F21</f>
        <v>188025</v>
      </c>
      <c r="G19" s="207">
        <f>'EMA Summary'!I21</f>
        <v>256490.4</v>
      </c>
      <c r="H19" s="207"/>
      <c r="I19" s="207"/>
      <c r="J19" s="207"/>
      <c r="K19" s="209">
        <f t="shared" si="0"/>
        <v>0.36412923813322695</v>
      </c>
    </row>
    <row r="20" spans="1:11" x14ac:dyDescent="0.25">
      <c r="A20" s="89" t="s">
        <v>331</v>
      </c>
      <c r="B20" s="211">
        <f>'Debt Summary'!B17</f>
        <v>835038</v>
      </c>
      <c r="C20" s="211">
        <f>'Debt Summary'!C17</f>
        <v>745950</v>
      </c>
      <c r="D20" s="211">
        <f>'Debt Summary'!D17</f>
        <v>716225</v>
      </c>
      <c r="E20" s="211">
        <f>'Debt Summary'!E17</f>
        <v>716225</v>
      </c>
      <c r="F20" s="211">
        <f>'Debt Summary'!F17</f>
        <v>686750</v>
      </c>
      <c r="G20" s="211">
        <f>'Debt Summary'!I17</f>
        <v>661125</v>
      </c>
      <c r="H20" s="211"/>
      <c r="I20" s="211"/>
      <c r="J20" s="211"/>
      <c r="K20" s="212">
        <f t="shared" si="0"/>
        <v>-3.7313432835820892E-2</v>
      </c>
    </row>
    <row r="21" spans="1:11" x14ac:dyDescent="0.25">
      <c r="A21" s="15" t="s">
        <v>643</v>
      </c>
      <c r="B21" s="207">
        <f t="shared" ref="B21" si="1">SUM(B4:B20)</f>
        <v>9705384</v>
      </c>
      <c r="C21" s="207">
        <f t="shared" ref="C21:E21" si="2">SUM(C4:C20)</f>
        <v>10055786</v>
      </c>
      <c r="D21" s="207">
        <f t="shared" si="2"/>
        <v>11126276</v>
      </c>
      <c r="E21" s="207">
        <f t="shared" si="2"/>
        <v>10864352</v>
      </c>
      <c r="F21" s="207">
        <f>SUM(F4:F20)</f>
        <v>12311590</v>
      </c>
      <c r="G21" s="207">
        <f>SUM(G4:G20)</f>
        <v>13446078.4</v>
      </c>
      <c r="H21" s="207">
        <f>SUM(H4:H20)</f>
        <v>0</v>
      </c>
      <c r="I21" s="207">
        <f>SUM(I4:I20)</f>
        <v>0</v>
      </c>
      <c r="J21" s="207">
        <f>SUM(J4:J20)</f>
        <v>0</v>
      </c>
      <c r="K21" s="209">
        <f>(G21-F21)/F21</f>
        <v>9.2148000380129644E-2</v>
      </c>
    </row>
    <row r="23" spans="1:11" x14ac:dyDescent="0.25">
      <c r="A23" s="203"/>
      <c r="B23" s="204" t="str">
        <f>B2</f>
        <v>FY20-21</v>
      </c>
      <c r="C23" s="204" t="str">
        <f>C2</f>
        <v>FY21-22</v>
      </c>
      <c r="D23" s="305" t="str">
        <f>D2</f>
        <v>FY22-23</v>
      </c>
      <c r="E23" s="305"/>
      <c r="F23" s="204" t="str">
        <f>F2</f>
        <v>FY23-24</v>
      </c>
      <c r="G23" s="306" t="str">
        <f>G2</f>
        <v>FY24-25</v>
      </c>
      <c r="H23" s="306"/>
      <c r="I23" s="306"/>
      <c r="J23" s="306"/>
      <c r="K23" s="306"/>
    </row>
    <row r="24" spans="1:11" ht="16.5" thickBot="1" x14ac:dyDescent="0.3">
      <c r="A24" s="205" t="s">
        <v>644</v>
      </c>
      <c r="B24" s="205" t="s">
        <v>19</v>
      </c>
      <c r="C24" s="205" t="s">
        <v>19</v>
      </c>
      <c r="D24" s="205" t="str">
        <f>D3</f>
        <v>Budget</v>
      </c>
      <c r="E24" s="205" t="s">
        <v>19</v>
      </c>
      <c r="F24" s="205" t="s">
        <v>20</v>
      </c>
      <c r="G24" s="206" t="s">
        <v>11</v>
      </c>
      <c r="H24" s="206" t="s">
        <v>12</v>
      </c>
      <c r="I24" s="206" t="str">
        <f>I3</f>
        <v>Comm'rs</v>
      </c>
      <c r="J24" s="206" t="str">
        <f>J3</f>
        <v>Final</v>
      </c>
      <c r="K24" s="206" t="s">
        <v>626</v>
      </c>
    </row>
    <row r="25" spans="1:11" ht="16.5" thickTop="1" x14ac:dyDescent="0.25">
      <c r="A25" s="15" t="s">
        <v>627</v>
      </c>
      <c r="B25" s="207">
        <f>'Admin Summary'!B23</f>
        <v>32720</v>
      </c>
      <c r="C25" s="207">
        <f>'Admin Summary'!C23</f>
        <v>27340</v>
      </c>
      <c r="D25" s="207">
        <f>'Admin Summary'!D23</f>
        <v>20000</v>
      </c>
      <c r="E25" s="207">
        <f>'Admin Summary'!E23</f>
        <v>91634</v>
      </c>
      <c r="F25" s="207">
        <f>'Admin Summary'!F23</f>
        <v>30500</v>
      </c>
      <c r="G25" s="207">
        <f>'Admin Summary'!I23</f>
        <v>45500</v>
      </c>
      <c r="H25" s="207"/>
      <c r="I25" s="207"/>
      <c r="J25" s="207"/>
      <c r="K25" s="209">
        <f>(G25-F25)/F25</f>
        <v>0.49180327868852458</v>
      </c>
    </row>
    <row r="26" spans="1:11" x14ac:dyDescent="0.25">
      <c r="A26" s="15" t="s">
        <v>632</v>
      </c>
      <c r="B26" s="207">
        <f>'DA Summary'!B23</f>
        <v>21890</v>
      </c>
      <c r="C26" s="207">
        <f>'DA Summary'!C23</f>
        <v>10401</v>
      </c>
      <c r="D26" s="207">
        <f>'DA Summary'!D23</f>
        <v>10000</v>
      </c>
      <c r="E26" s="207">
        <f>'DA Summary'!E23</f>
        <v>13517</v>
      </c>
      <c r="F26" s="207">
        <f>'DA Summary'!F23</f>
        <v>15000</v>
      </c>
      <c r="G26" s="207">
        <f>'DA Summary'!I23</f>
        <v>10000</v>
      </c>
      <c r="H26" s="207"/>
      <c r="I26" s="207"/>
      <c r="J26" s="207"/>
      <c r="K26" s="209">
        <f t="shared" ref="K26:K34" si="3">(G26-F26)/F26</f>
        <v>-0.33333333333333331</v>
      </c>
    </row>
    <row r="27" spans="1:11" x14ac:dyDescent="0.25">
      <c r="A27" s="15" t="s">
        <v>633</v>
      </c>
      <c r="B27" s="207">
        <f>'Deeds Summary'!B23</f>
        <v>486419</v>
      </c>
      <c r="C27" s="207">
        <f>'Deeds Summary'!C23</f>
        <v>452873</v>
      </c>
      <c r="D27" s="207">
        <f>'Deeds Summary'!D23</f>
        <v>479921</v>
      </c>
      <c r="E27" s="207">
        <f>'Deeds Summary'!E23</f>
        <v>346316</v>
      </c>
      <c r="F27" s="207">
        <f>'Deeds Summary'!F23</f>
        <v>465000</v>
      </c>
      <c r="G27" s="207">
        <f>'Deeds Summary'!I23</f>
        <v>410000</v>
      </c>
      <c r="H27" s="207"/>
      <c r="I27" s="207"/>
      <c r="J27" s="207"/>
      <c r="K27" s="209">
        <f t="shared" si="3"/>
        <v>-0.11827956989247312</v>
      </c>
    </row>
    <row r="28" spans="1:11" x14ac:dyDescent="0.25">
      <c r="A28" s="15" t="s">
        <v>634</v>
      </c>
      <c r="B28" s="207">
        <f>'Probate Summary'!B20</f>
        <v>81767</v>
      </c>
      <c r="C28" s="207">
        <f>'Probate Summary'!C20</f>
        <v>108646</v>
      </c>
      <c r="D28" s="207">
        <f>'Probate Summary'!D20</f>
        <v>90700</v>
      </c>
      <c r="E28" s="207">
        <f>'Probate Summary'!E20</f>
        <v>110287</v>
      </c>
      <c r="F28" s="207">
        <f>'Probate Summary'!F20</f>
        <v>122400</v>
      </c>
      <c r="G28" s="207">
        <f>'Probate Summary'!I20</f>
        <v>122400</v>
      </c>
      <c r="H28" s="207"/>
      <c r="I28" s="207"/>
      <c r="J28" s="207"/>
      <c r="K28" s="209">
        <f t="shared" si="3"/>
        <v>0</v>
      </c>
    </row>
    <row r="29" spans="1:11" x14ac:dyDescent="0.25">
      <c r="A29" s="15" t="s">
        <v>635</v>
      </c>
      <c r="B29" s="207">
        <f>'VOCA 710'!C37</f>
        <v>27500</v>
      </c>
      <c r="C29" s="207">
        <f>'VOCA 710'!D37</f>
        <v>27500</v>
      </c>
      <c r="D29" s="207">
        <f>'VOCA 710'!E37</f>
        <v>27500</v>
      </c>
      <c r="E29" s="207">
        <f>'VOCA 710'!F37</f>
        <v>27500</v>
      </c>
      <c r="F29" s="207">
        <f>'VOCA 710'!G37</f>
        <v>27500</v>
      </c>
      <c r="G29" s="207">
        <f>'VOCA 710'!J37</f>
        <v>27500</v>
      </c>
      <c r="H29" s="207"/>
      <c r="I29" s="207"/>
      <c r="J29" s="207"/>
      <c r="K29" s="209">
        <f t="shared" si="3"/>
        <v>0</v>
      </c>
    </row>
    <row r="30" spans="1:11" x14ac:dyDescent="0.25">
      <c r="A30" s="15" t="s">
        <v>638</v>
      </c>
      <c r="B30" s="207">
        <f>'Transport Summary'!B24-'Transport 305 &amp; 306'!C77</f>
        <v>321504</v>
      </c>
      <c r="C30" s="207">
        <f>'Transport Summary'!C24-'Transport 305 &amp; 306'!D77</f>
        <v>352649</v>
      </c>
      <c r="D30" s="207">
        <f>'Transport Summary'!D24-'Transport 305 &amp; 306'!E77</f>
        <v>437050</v>
      </c>
      <c r="E30" s="207">
        <f>'Transport Summary'!E24-'Transport 305 &amp; 306'!F77</f>
        <v>521606</v>
      </c>
      <c r="F30" s="207">
        <f>'Transport Summary'!F24-'Transport 305 &amp; 306'!G77</f>
        <v>628345</v>
      </c>
      <c r="G30" s="207">
        <f>'Transport Summary'!I24-'Transport 305 &amp; 306'!J77</f>
        <v>593857</v>
      </c>
      <c r="H30" s="207"/>
      <c r="I30" s="207"/>
      <c r="J30" s="207"/>
      <c r="K30" s="209">
        <f t="shared" si="3"/>
        <v>-5.4887044537634579E-2</v>
      </c>
    </row>
    <row r="31" spans="1:11" x14ac:dyDescent="0.25">
      <c r="A31" s="15" t="s">
        <v>639</v>
      </c>
      <c r="B31" s="207">
        <f>'Sheriff Summary'!B23</f>
        <v>132954</v>
      </c>
      <c r="C31" s="207">
        <f>'Sheriff Summary'!C23</f>
        <v>118543</v>
      </c>
      <c r="D31" s="207">
        <f>'Sheriff Summary'!D23</f>
        <v>101040</v>
      </c>
      <c r="E31" s="207">
        <f>'Sheriff Summary'!E23</f>
        <v>112500</v>
      </c>
      <c r="F31" s="207">
        <f>'Sheriff Summary'!F23</f>
        <v>120300</v>
      </c>
      <c r="G31" s="207">
        <f>'Sheriff Summary'!I23</f>
        <v>123800</v>
      </c>
      <c r="H31" s="207"/>
      <c r="I31" s="207"/>
      <c r="J31" s="207"/>
      <c r="K31" s="209">
        <f t="shared" si="3"/>
        <v>2.9093931837073983E-2</v>
      </c>
    </row>
    <row r="32" spans="1:11" x14ac:dyDescent="0.25">
      <c r="A32" s="15" t="s">
        <v>640</v>
      </c>
      <c r="B32" s="207">
        <f>'Civil Summary'!B22</f>
        <v>0</v>
      </c>
      <c r="C32" s="207">
        <f>'Civil Summary'!C22</f>
        <v>0</v>
      </c>
      <c r="D32" s="207">
        <f>'Civil Summary'!D22</f>
        <v>0</v>
      </c>
      <c r="E32" s="207">
        <f>'Civil Summary'!E22</f>
        <v>0</v>
      </c>
      <c r="F32" s="207">
        <f>'Civil Summary'!F22</f>
        <v>20000</v>
      </c>
      <c r="G32" s="207">
        <f>'Civil Summary'!I22</f>
        <v>20000</v>
      </c>
      <c r="H32" s="207"/>
      <c r="I32" s="207"/>
      <c r="J32" s="207"/>
      <c r="K32" s="209">
        <f t="shared" si="3"/>
        <v>0</v>
      </c>
    </row>
    <row r="33" spans="1:19" x14ac:dyDescent="0.25">
      <c r="A33" s="15" t="s">
        <v>642</v>
      </c>
      <c r="B33" s="207">
        <f>'EMA Summary'!B23</f>
        <v>112527</v>
      </c>
      <c r="C33" s="207">
        <f>'EMA Summary'!C23</f>
        <v>82795</v>
      </c>
      <c r="D33" s="207">
        <f>'EMA Summary'!D23</f>
        <v>78898</v>
      </c>
      <c r="E33" s="207">
        <f>'EMA Summary'!E23</f>
        <v>94333</v>
      </c>
      <c r="F33" s="207">
        <f>'EMA Summary'!F23</f>
        <v>70260</v>
      </c>
      <c r="G33" s="207">
        <f>'EMA Summary'!I23</f>
        <v>70449</v>
      </c>
      <c r="H33" s="207"/>
      <c r="I33" s="207"/>
      <c r="J33" s="207"/>
      <c r="K33" s="209">
        <f t="shared" si="3"/>
        <v>2.69000853970965E-3</v>
      </c>
    </row>
    <row r="34" spans="1:19" x14ac:dyDescent="0.25">
      <c r="A34" s="89" t="s">
        <v>645</v>
      </c>
      <c r="B34" s="211">
        <v>381577</v>
      </c>
      <c r="C34" s="211">
        <v>618620</v>
      </c>
      <c r="D34" s="211">
        <v>200000</v>
      </c>
      <c r="E34" s="211">
        <v>200000</v>
      </c>
      <c r="F34" s="211">
        <v>500000</v>
      </c>
      <c r="G34" s="211">
        <v>100000</v>
      </c>
      <c r="H34" s="211"/>
      <c r="I34" s="211"/>
      <c r="J34" s="211"/>
      <c r="K34" s="212">
        <f t="shared" si="3"/>
        <v>-0.8</v>
      </c>
    </row>
    <row r="35" spans="1:19" x14ac:dyDescent="0.25">
      <c r="A35" s="15" t="s">
        <v>646</v>
      </c>
      <c r="B35" s="207">
        <f t="shared" ref="B35:H35" si="4">SUM(B25:B34)</f>
        <v>1598858</v>
      </c>
      <c r="C35" s="207">
        <f t="shared" si="4"/>
        <v>1799367</v>
      </c>
      <c r="D35" s="207">
        <f t="shared" si="4"/>
        <v>1445109</v>
      </c>
      <c r="E35" s="207">
        <f t="shared" si="4"/>
        <v>1517693</v>
      </c>
      <c r="F35" s="207">
        <f t="shared" si="4"/>
        <v>1999305</v>
      </c>
      <c r="G35" s="207">
        <f t="shared" si="4"/>
        <v>1523506</v>
      </c>
      <c r="H35" s="207">
        <f t="shared" si="4"/>
        <v>0</v>
      </c>
      <c r="I35" s="207">
        <f>SUM(I25:I34)</f>
        <v>0</v>
      </c>
      <c r="J35" s="207">
        <f>SUM(J25:J34)</f>
        <v>0</v>
      </c>
      <c r="K35" s="209">
        <f>(G35-F35)/F35</f>
        <v>-0.23798219881408789</v>
      </c>
    </row>
    <row r="36" spans="1:19" x14ac:dyDescent="0.25">
      <c r="B36" s="207"/>
      <c r="C36" s="207"/>
      <c r="D36" s="207"/>
      <c r="E36" s="207"/>
      <c r="F36" s="207"/>
      <c r="G36" s="207"/>
      <c r="H36" s="207"/>
      <c r="I36" s="207"/>
      <c r="J36" s="207"/>
      <c r="K36" s="207"/>
    </row>
    <row r="37" spans="1:19" x14ac:dyDescent="0.25">
      <c r="B37" s="207"/>
      <c r="C37" s="207"/>
      <c r="D37" s="207"/>
      <c r="E37" s="207"/>
      <c r="F37" s="207"/>
      <c r="G37" s="207"/>
      <c r="H37" s="207"/>
      <c r="I37" s="207"/>
      <c r="J37" s="207"/>
      <c r="K37" s="207"/>
    </row>
    <row r="38" spans="1:19" ht="16.5" thickBot="1" x14ac:dyDescent="0.3">
      <c r="A38" s="213" t="s">
        <v>647</v>
      </c>
      <c r="B38" s="214">
        <v>8991697</v>
      </c>
      <c r="C38" s="214">
        <v>9117617</v>
      </c>
      <c r="D38" s="214">
        <v>9599767</v>
      </c>
      <c r="E38" s="214">
        <v>9599767</v>
      </c>
      <c r="F38" s="214">
        <f>F21-F35</f>
        <v>10312285</v>
      </c>
      <c r="G38" s="214">
        <f>G21-G35</f>
        <v>11922572.4</v>
      </c>
      <c r="H38" s="214">
        <f>H21-H35</f>
        <v>0</v>
      </c>
      <c r="I38" s="214">
        <f>I21-I35</f>
        <v>0</v>
      </c>
      <c r="J38" s="214">
        <f>J21-J35</f>
        <v>0</v>
      </c>
      <c r="K38" s="215">
        <f>(G38-F38)/F38</f>
        <v>0.15615233675174808</v>
      </c>
      <c r="Q38" s="210"/>
      <c r="R38" s="210"/>
      <c r="S38" s="210"/>
    </row>
    <row r="41" spans="1:19" x14ac:dyDescent="0.25">
      <c r="G41" s="108"/>
      <c r="H41" s="108"/>
      <c r="S41" s="210"/>
    </row>
  </sheetData>
  <mergeCells count="5">
    <mergeCell ref="A1:K1"/>
    <mergeCell ref="D2:E2"/>
    <mergeCell ref="G2:K2"/>
    <mergeCell ref="D23:E23"/>
    <mergeCell ref="G23:K23"/>
  </mergeCells>
  <printOptions horizontalCentered="1"/>
  <pageMargins left="0.7" right="0.7" top="0.75" bottom="0.75" header="0.3" footer="0.3"/>
  <pageSetup scale="83" orientation="landscape" r:id="rId1"/>
  <headerFooter>
    <oddFooter>&amp;R&amp;P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4048C-2C65-44B0-94D0-F5261FB10848}">
  <sheetPr>
    <pageSetUpPr fitToPage="1"/>
  </sheetPr>
  <dimension ref="A1:H49"/>
  <sheetViews>
    <sheetView view="pageLayout" topLeftCell="A30" zoomScaleNormal="100" workbookViewId="0">
      <selection activeCell="K17" sqref="K17"/>
    </sheetView>
  </sheetViews>
  <sheetFormatPr defaultRowHeight="15.75" x14ac:dyDescent="0.25"/>
  <cols>
    <col min="1" max="1" width="7.42578125" style="15" customWidth="1"/>
    <col min="2" max="2" width="28.140625" style="15" bestFit="1" customWidth="1"/>
    <col min="3" max="3" width="7.42578125" style="15" customWidth="1"/>
    <col min="4" max="4" width="57.85546875" style="15" customWidth="1"/>
    <col min="5" max="5" width="13" style="15" customWidth="1"/>
    <col min="6" max="6" width="7.7109375" style="15" customWidth="1"/>
    <col min="7" max="16384" width="9.140625" style="15"/>
  </cols>
  <sheetData>
    <row r="1" spans="1:6" x14ac:dyDescent="0.25">
      <c r="A1" s="314" t="s">
        <v>0</v>
      </c>
      <c r="B1" s="314"/>
      <c r="C1" s="314"/>
      <c r="D1" s="314"/>
      <c r="E1" s="314"/>
      <c r="F1" s="314"/>
    </row>
    <row r="2" spans="1:6" x14ac:dyDescent="0.25">
      <c r="A2" s="314" t="s">
        <v>373</v>
      </c>
      <c r="B2" s="314"/>
      <c r="C2" s="314"/>
      <c r="D2" s="314"/>
      <c r="E2" s="314"/>
      <c r="F2" s="314"/>
    </row>
    <row r="3" spans="1:6" x14ac:dyDescent="0.25">
      <c r="A3" s="323" t="s">
        <v>374</v>
      </c>
      <c r="B3" s="323"/>
      <c r="C3" s="323"/>
      <c r="D3" s="323"/>
      <c r="E3" s="323"/>
      <c r="F3" s="323"/>
    </row>
    <row r="4" spans="1:6" x14ac:dyDescent="0.25">
      <c r="A4" s="25"/>
      <c r="B4" s="25"/>
      <c r="C4" s="25"/>
      <c r="D4" s="25"/>
      <c r="E4" s="25"/>
    </row>
    <row r="5" spans="1:6" ht="15.75" customHeight="1" x14ac:dyDescent="0.25">
      <c r="A5" s="326" t="s">
        <v>67</v>
      </c>
      <c r="B5" s="84"/>
      <c r="C5" s="326" t="s">
        <v>68</v>
      </c>
      <c r="D5" s="85" t="s">
        <v>69</v>
      </c>
      <c r="E5" s="326" t="s">
        <v>70</v>
      </c>
      <c r="F5" s="86"/>
    </row>
    <row r="6" spans="1:6" ht="16.5" thickBot="1" x14ac:dyDescent="0.3">
      <c r="A6" s="327"/>
      <c r="B6" s="87" t="s">
        <v>71</v>
      </c>
      <c r="C6" s="327"/>
      <c r="D6" s="88" t="s">
        <v>72</v>
      </c>
      <c r="E6" s="327"/>
      <c r="F6" s="120" t="s">
        <v>73</v>
      </c>
    </row>
    <row r="7" spans="1:6" ht="16.5" thickTop="1" x14ac:dyDescent="0.25">
      <c r="A7" s="324" t="str">
        <f>'Facilities 210'!A7</f>
        <v>EXPENDITURES</v>
      </c>
      <c r="B7" s="324"/>
      <c r="C7" s="324"/>
      <c r="D7" s="324"/>
      <c r="E7" s="25"/>
    </row>
    <row r="8" spans="1:6" x14ac:dyDescent="0.25">
      <c r="A8" s="325" t="str">
        <f>'Facilities 210'!A8</f>
        <v>Personnel Services</v>
      </c>
      <c r="B8" s="325"/>
      <c r="C8" s="325"/>
      <c r="D8" s="325"/>
      <c r="E8" s="77"/>
      <c r="F8" s="89"/>
    </row>
    <row r="9" spans="1:6" hidden="1" x14ac:dyDescent="0.25">
      <c r="A9" s="90">
        <f>'Facilities 210'!A9</f>
        <v>51020</v>
      </c>
      <c r="B9" s="90" t="str">
        <f>'Facilities 210'!B9</f>
        <v>Facilities Director Wages</v>
      </c>
      <c r="C9" s="91" t="s">
        <v>74</v>
      </c>
      <c r="D9" s="77" t="s">
        <v>407</v>
      </c>
      <c r="E9" s="54">
        <f>'Facilities 210'!J9</f>
        <v>75130</v>
      </c>
      <c r="F9" s="92">
        <f>'Facilities 210'!K9</f>
        <v>3.2005494505494503E-2</v>
      </c>
    </row>
    <row r="10" spans="1:6" hidden="1" x14ac:dyDescent="0.25">
      <c r="A10" s="90">
        <f>'Facilities 210'!A10</f>
        <v>51030</v>
      </c>
      <c r="B10" s="90" t="str">
        <f>'Facilities 210'!B10</f>
        <v>Custodian Wages</v>
      </c>
      <c r="C10" s="91" t="s">
        <v>74</v>
      </c>
      <c r="D10" s="94" t="s">
        <v>407</v>
      </c>
      <c r="E10" s="54">
        <f>'Facilities 210'!J10</f>
        <v>49379</v>
      </c>
      <c r="F10" s="92">
        <f>'Facilities 210'!K10</f>
        <v>3.2169732441471574E-2</v>
      </c>
    </row>
    <row r="11" spans="1:6" x14ac:dyDescent="0.25">
      <c r="A11" s="90">
        <f>'Facilities 210'!A11</f>
        <v>51069</v>
      </c>
      <c r="B11" s="90" t="str">
        <f>'Facilities 210'!B11</f>
        <v>Full-Time Wages</v>
      </c>
      <c r="C11" s="91" t="s">
        <v>74</v>
      </c>
      <c r="D11" s="94" t="s">
        <v>730</v>
      </c>
      <c r="E11" s="54">
        <f>'Facilities 210'!J11</f>
        <v>124509</v>
      </c>
      <c r="F11" s="92">
        <f>'Facilities 210'!K11</f>
        <v>3.2070623342175066E-2</v>
      </c>
    </row>
    <row r="12" spans="1:6" x14ac:dyDescent="0.25">
      <c r="A12" s="90">
        <f>'Facilities 210'!A12</f>
        <v>51300</v>
      </c>
      <c r="B12" s="90" t="str">
        <f>'Facilities 210'!B12</f>
        <v>Part-Time Wages</v>
      </c>
      <c r="C12" s="91" t="s">
        <v>74</v>
      </c>
      <c r="D12" s="94" t="s">
        <v>408</v>
      </c>
      <c r="E12" s="54">
        <f>'Facilities 210'!J12</f>
        <v>0</v>
      </c>
      <c r="F12" s="92">
        <f>'Facilities 210'!K12</f>
        <v>0</v>
      </c>
    </row>
    <row r="13" spans="1:6" x14ac:dyDescent="0.25">
      <c r="A13" s="90">
        <f>'Facilities 210'!A13</f>
        <v>51500</v>
      </c>
      <c r="B13" s="90" t="str">
        <f>'Facilities 210'!B13</f>
        <v>Overtime Wages</v>
      </c>
      <c r="C13" s="91" t="s">
        <v>74</v>
      </c>
      <c r="D13" s="94" t="s">
        <v>409</v>
      </c>
      <c r="E13" s="54">
        <f>'Facilities 210'!J13</f>
        <v>4100</v>
      </c>
      <c r="F13" s="92">
        <f>'Facilities 210'!K13</f>
        <v>2.5000000000000001E-2</v>
      </c>
    </row>
    <row r="14" spans="1:6" x14ac:dyDescent="0.25">
      <c r="A14" s="25"/>
      <c r="B14" s="25"/>
      <c r="C14" s="25"/>
      <c r="D14" s="25"/>
      <c r="E14" s="65"/>
      <c r="F14" s="96"/>
    </row>
    <row r="15" spans="1:6" x14ac:dyDescent="0.25">
      <c r="A15" s="325" t="str">
        <f>'Facilities 210'!A16</f>
        <v>Supplies &amp; Operating Expenses</v>
      </c>
      <c r="B15" s="325"/>
      <c r="C15" s="325"/>
      <c r="D15" s="325"/>
      <c r="E15" s="54"/>
      <c r="F15" s="92"/>
    </row>
    <row r="16" spans="1:6" x14ac:dyDescent="0.25">
      <c r="A16" s="93">
        <f>'Facilities 210'!A17</f>
        <v>53020</v>
      </c>
      <c r="B16" s="90" t="str">
        <f>'Facilities 210'!B17</f>
        <v>General Supplies</v>
      </c>
      <c r="C16" s="91" t="s">
        <v>74</v>
      </c>
      <c r="D16" s="95" t="s">
        <v>410</v>
      </c>
      <c r="E16" s="98">
        <f>'Facilities 210'!J17</f>
        <v>8400</v>
      </c>
      <c r="F16" s="99">
        <f>'Facilities 210'!K17</f>
        <v>0.05</v>
      </c>
    </row>
    <row r="17" spans="1:8" ht="26.25" x14ac:dyDescent="0.25">
      <c r="A17" s="93">
        <f>'Facilities 210'!A18</f>
        <v>53100</v>
      </c>
      <c r="B17" s="90" t="str">
        <f>'Facilities 210'!B18</f>
        <v>Salt &amp; Emergency Snow Removal</v>
      </c>
      <c r="C17" s="91" t="s">
        <v>74</v>
      </c>
      <c r="D17" s="95" t="s">
        <v>411</v>
      </c>
      <c r="E17" s="98">
        <f>'Facilities 210'!J18</f>
        <v>2500</v>
      </c>
      <c r="F17" s="99">
        <f>'Facilities 210'!K18</f>
        <v>0</v>
      </c>
    </row>
    <row r="18" spans="1:8" ht="26.25" x14ac:dyDescent="0.25">
      <c r="A18" s="93">
        <f>'Facilities 210'!A19</f>
        <v>53400</v>
      </c>
      <c r="B18" s="90" t="str">
        <f>'Facilities 210'!B19</f>
        <v>Heating Fuel</v>
      </c>
      <c r="C18" s="91" t="s">
        <v>74</v>
      </c>
      <c r="D18" s="95" t="s">
        <v>423</v>
      </c>
      <c r="E18" s="98">
        <v>16500</v>
      </c>
      <c r="F18" s="99">
        <f>'Facilities 210'!K19</f>
        <v>-8.3333333333333329E-2</v>
      </c>
    </row>
    <row r="19" spans="1:8" x14ac:dyDescent="0.25">
      <c r="A19" s="93">
        <f>'Facilities 210'!A20</f>
        <v>53600</v>
      </c>
      <c r="B19" s="90" t="str">
        <f>'Facilities 210'!B20</f>
        <v>Minor Equipment</v>
      </c>
      <c r="C19" s="91" t="s">
        <v>74</v>
      </c>
      <c r="D19" s="95" t="s">
        <v>412</v>
      </c>
      <c r="E19" s="98">
        <f>'Facilities 210'!J20</f>
        <v>2000</v>
      </c>
      <c r="F19" s="99">
        <f>'Facilities 210'!K20</f>
        <v>0</v>
      </c>
    </row>
    <row r="20" spans="1:8" x14ac:dyDescent="0.25">
      <c r="A20" s="93">
        <f>'Facilities 210'!A21</f>
        <v>53700</v>
      </c>
      <c r="B20" s="90" t="str">
        <f>'Facilities 210'!B21</f>
        <v>Vehicle Gasoline</v>
      </c>
      <c r="C20" s="91" t="s">
        <v>74</v>
      </c>
      <c r="D20" s="95" t="s">
        <v>424</v>
      </c>
      <c r="E20" s="98">
        <f>'Facilities 210'!J21</f>
        <v>2000</v>
      </c>
      <c r="F20" s="99">
        <f>'Facilities 210'!K21</f>
        <v>0.33333333333333331</v>
      </c>
    </row>
    <row r="21" spans="1:8" x14ac:dyDescent="0.25">
      <c r="A21" s="25"/>
      <c r="B21" s="25"/>
      <c r="C21" s="25"/>
      <c r="D21" s="25"/>
      <c r="E21" s="65"/>
      <c r="F21" s="96"/>
    </row>
    <row r="22" spans="1:8" x14ac:dyDescent="0.25">
      <c r="A22" s="325" t="str">
        <f>'Facilities 210'!A24</f>
        <v>Purchased &amp; Contractual Services</v>
      </c>
      <c r="B22" s="325"/>
      <c r="C22" s="325"/>
      <c r="D22" s="325"/>
      <c r="E22" s="54"/>
      <c r="F22" s="92"/>
    </row>
    <row r="23" spans="1:8" x14ac:dyDescent="0.25">
      <c r="A23" s="93">
        <f>'Facilities 210'!A25</f>
        <v>55010</v>
      </c>
      <c r="B23" s="90" t="str">
        <f>'Facilities 210'!B25</f>
        <v>Vehicle Repairs &amp; Maintenance</v>
      </c>
      <c r="C23" s="91" t="s">
        <v>74</v>
      </c>
      <c r="D23" s="94" t="s">
        <v>413</v>
      </c>
      <c r="E23" s="98">
        <f>'Facilities 210'!J25</f>
        <v>3000</v>
      </c>
      <c r="F23" s="99">
        <f>'Facilities 210'!K25</f>
        <v>0.2</v>
      </c>
    </row>
    <row r="24" spans="1:8" ht="26.25" x14ac:dyDescent="0.25">
      <c r="A24" s="93">
        <f>'Facilities 210'!A26</f>
        <v>55100</v>
      </c>
      <c r="B24" s="90" t="str">
        <f>'Facilities 210'!B26</f>
        <v>Electricity</v>
      </c>
      <c r="C24" s="91" t="s">
        <v>74</v>
      </c>
      <c r="D24" s="95" t="s">
        <v>414</v>
      </c>
      <c r="E24" s="98">
        <f>'Facilities 210'!J26</f>
        <v>39900</v>
      </c>
      <c r="F24" s="99">
        <f>'Facilities 210'!K26</f>
        <v>0</v>
      </c>
      <c r="H24" s="15" t="s">
        <v>378</v>
      </c>
    </row>
    <row r="25" spans="1:8" x14ac:dyDescent="0.25">
      <c r="A25" s="93">
        <f>'Facilities 210'!A27</f>
        <v>55110</v>
      </c>
      <c r="B25" s="90" t="str">
        <f>'Facilities 210'!B27</f>
        <v>Water &amp; Sewer</v>
      </c>
      <c r="C25" s="91" t="s">
        <v>74</v>
      </c>
      <c r="D25" s="94" t="s">
        <v>415</v>
      </c>
      <c r="E25" s="98">
        <f>'Facilities 210'!J27</f>
        <v>4500</v>
      </c>
      <c r="F25" s="99">
        <f>'Facilities 210'!K27</f>
        <v>2.2727272727272728E-2</v>
      </c>
    </row>
    <row r="26" spans="1:8" x14ac:dyDescent="0.25">
      <c r="A26" s="93">
        <f>'Facilities 210'!A28</f>
        <v>55120</v>
      </c>
      <c r="B26" s="90" t="str">
        <f>'Facilities 210'!B28</f>
        <v>Cellular Telephone</v>
      </c>
      <c r="C26" s="91" t="s">
        <v>74</v>
      </c>
      <c r="D26" s="94" t="s">
        <v>416</v>
      </c>
      <c r="E26" s="98">
        <f>'Facilities 210'!J28</f>
        <v>700</v>
      </c>
      <c r="F26" s="99">
        <f>'Facilities 210'!K28</f>
        <v>1</v>
      </c>
    </row>
    <row r="27" spans="1:8" x14ac:dyDescent="0.25">
      <c r="A27" s="93">
        <f>'Facilities 210'!A29</f>
        <v>55200</v>
      </c>
      <c r="B27" s="90" t="str">
        <f>'Facilities 210'!B29</f>
        <v>Buildings Repairs &amp; Maintenance</v>
      </c>
      <c r="C27" s="91" t="s">
        <v>74</v>
      </c>
      <c r="D27" s="94" t="s">
        <v>417</v>
      </c>
      <c r="E27" s="98">
        <f>'Facilities 210'!J29</f>
        <v>21000</v>
      </c>
      <c r="F27" s="99">
        <f>'Facilities 210'!K29</f>
        <v>0.05</v>
      </c>
    </row>
    <row r="28" spans="1:8" x14ac:dyDescent="0.25">
      <c r="A28" s="93">
        <f>'Facilities 210'!A30</f>
        <v>55300</v>
      </c>
      <c r="B28" s="90" t="str">
        <f>'Facilities 210'!B30</f>
        <v>Rental of Land &amp; Buildings</v>
      </c>
      <c r="C28" s="91" t="s">
        <v>74</v>
      </c>
      <c r="D28" s="94" t="s">
        <v>418</v>
      </c>
      <c r="E28" s="98">
        <f>'Facilities 210'!J30</f>
        <v>2600</v>
      </c>
      <c r="F28" s="99">
        <f>'Facilities 210'!K30</f>
        <v>1</v>
      </c>
    </row>
    <row r="29" spans="1:8" x14ac:dyDescent="0.25">
      <c r="A29" s="93">
        <f>'Facilities 210'!A31</f>
        <v>55340</v>
      </c>
      <c r="B29" s="90" t="str">
        <f>'Facilities 210'!B31</f>
        <v>Equipment Rental</v>
      </c>
      <c r="C29" s="91" t="s">
        <v>74</v>
      </c>
      <c r="D29" s="94" t="s">
        <v>419</v>
      </c>
      <c r="E29" s="98">
        <f>'Facilities 210'!J31</f>
        <v>1225</v>
      </c>
      <c r="F29" s="99">
        <f>'Facilities 210'!K31</f>
        <v>0</v>
      </c>
    </row>
    <row r="30" spans="1:8" x14ac:dyDescent="0.25">
      <c r="A30" s="93">
        <f>'Facilities 210'!A32</f>
        <v>55400</v>
      </c>
      <c r="B30" s="90" t="str">
        <f>'Facilities 210'!B32</f>
        <v>Equipment Repairs &amp; Maintenance</v>
      </c>
      <c r="C30" s="91" t="s">
        <v>74</v>
      </c>
      <c r="D30" s="94" t="s">
        <v>420</v>
      </c>
      <c r="E30" s="98">
        <f>'Facilities 210'!J32</f>
        <v>23000</v>
      </c>
      <c r="F30" s="99">
        <f>'Facilities 210'!K32</f>
        <v>2.2222222222222223E-2</v>
      </c>
    </row>
    <row r="31" spans="1:8" x14ac:dyDescent="0.25">
      <c r="A31" s="93">
        <f>'Facilities 210'!A33</f>
        <v>55500</v>
      </c>
      <c r="B31" s="93" t="str">
        <f>'Facilities 210'!B33</f>
        <v>Special Projects</v>
      </c>
      <c r="C31" s="97" t="s">
        <v>74</v>
      </c>
      <c r="D31" s="94" t="s">
        <v>421</v>
      </c>
      <c r="E31" s="98">
        <f>'Facilities 210'!J33</f>
        <v>4000</v>
      </c>
      <c r="F31" s="99">
        <f>'Facilities 210'!K33</f>
        <v>0.25</v>
      </c>
    </row>
    <row r="32" spans="1:8" x14ac:dyDescent="0.25">
      <c r="A32" s="93">
        <f>'Facilities 210'!A34</f>
        <v>55510</v>
      </c>
      <c r="B32" s="93" t="str">
        <f>'Facilities 210'!B34</f>
        <v>Damage Repair</v>
      </c>
      <c r="C32" s="97" t="s">
        <v>74</v>
      </c>
      <c r="D32" s="94"/>
      <c r="E32" s="98">
        <f>'Facilities 210'!J34</f>
        <v>0</v>
      </c>
      <c r="F32" s="99">
        <f>'Facilities 210'!K34</f>
        <v>0</v>
      </c>
    </row>
    <row r="33" spans="1:6" x14ac:dyDescent="0.25">
      <c r="A33" s="93">
        <f>'Facilities 210'!A35</f>
        <v>55530</v>
      </c>
      <c r="B33" s="90" t="str">
        <f>'Facilities 210'!B35</f>
        <v>Waste Collection</v>
      </c>
      <c r="C33" s="91" t="s">
        <v>74</v>
      </c>
      <c r="D33" s="94" t="s">
        <v>425</v>
      </c>
      <c r="E33" s="98">
        <f>'Facilities 210'!J35</f>
        <v>4400</v>
      </c>
      <c r="F33" s="99">
        <f>'Facilities 210'!K35</f>
        <v>0.15789473684210525</v>
      </c>
    </row>
    <row r="34" spans="1:6" x14ac:dyDescent="0.25">
      <c r="A34" s="25"/>
      <c r="B34" s="25"/>
      <c r="C34" s="25"/>
      <c r="D34" s="25"/>
      <c r="E34" s="65"/>
      <c r="F34" s="96"/>
    </row>
    <row r="35" spans="1:6" x14ac:dyDescent="0.25">
      <c r="A35" s="59" t="str">
        <f>'Facilities 210'!A39</f>
        <v>Capital Items</v>
      </c>
      <c r="B35" s="59"/>
      <c r="C35" s="59"/>
      <c r="D35" s="25"/>
      <c r="E35" s="65"/>
      <c r="F35" s="96"/>
    </row>
    <row r="36" spans="1:6" x14ac:dyDescent="0.25">
      <c r="A36" s="93">
        <f>'Facilities 210'!A40</f>
        <v>59401</v>
      </c>
      <c r="B36" s="93" t="str">
        <f>'Facilities 210'!B40</f>
        <v>Building Reserve</v>
      </c>
      <c r="C36" s="97" t="s">
        <v>74</v>
      </c>
      <c r="D36" s="94"/>
      <c r="E36" s="98">
        <f>'Facilities 210'!J40</f>
        <v>10000</v>
      </c>
      <c r="F36" s="99">
        <f>'Facilities 210'!K40</f>
        <v>0</v>
      </c>
    </row>
    <row r="37" spans="1:6" ht="26.25" x14ac:dyDescent="0.25">
      <c r="A37" s="93">
        <f>'Facilities 210'!A41</f>
        <v>59402</v>
      </c>
      <c r="B37" s="93" t="str">
        <f>'Facilities 210'!B41</f>
        <v>Roof Reserve</v>
      </c>
      <c r="C37" s="97" t="s">
        <v>74</v>
      </c>
      <c r="D37" s="95" t="s">
        <v>909</v>
      </c>
      <c r="E37" s="98">
        <f>'Facilities 210'!J41</f>
        <v>0</v>
      </c>
      <c r="F37" s="99">
        <f>'Facilities 210'!K41</f>
        <v>1</v>
      </c>
    </row>
    <row r="38" spans="1:6" x14ac:dyDescent="0.25">
      <c r="A38" s="93">
        <f>'Facilities 210'!A42</f>
        <v>59405</v>
      </c>
      <c r="B38" s="93" t="str">
        <f>'Facilities 210'!B42</f>
        <v>HVAC Reserve</v>
      </c>
      <c r="C38" s="97" t="s">
        <v>74</v>
      </c>
      <c r="D38" s="94" t="s">
        <v>422</v>
      </c>
      <c r="E38" s="98">
        <f>'Facilities 210'!J42</f>
        <v>8000</v>
      </c>
      <c r="F38" s="99">
        <f>'Facilities 210'!K42</f>
        <v>0.23076923076923078</v>
      </c>
    </row>
    <row r="39" spans="1:6" x14ac:dyDescent="0.25">
      <c r="A39" s="93">
        <f>'Facilities 210'!A43</f>
        <v>59407</v>
      </c>
      <c r="B39" s="93" t="str">
        <f>'Facilities 210'!B43</f>
        <v>Fire Alarm Reserve</v>
      </c>
      <c r="C39" s="97" t="s">
        <v>74</v>
      </c>
      <c r="D39" s="94"/>
      <c r="E39" s="98">
        <f>'Facilities 210'!J43</f>
        <v>0</v>
      </c>
      <c r="F39" s="99">
        <f>'Facilities 210'!K43</f>
        <v>0</v>
      </c>
    </row>
    <row r="40" spans="1:6" x14ac:dyDescent="0.25">
      <c r="A40" s="93">
        <f>'Facilities 210'!A44</f>
        <v>59410</v>
      </c>
      <c r="B40" s="93" t="str">
        <f>'Facilities 210'!B44</f>
        <v>ADA Reserve</v>
      </c>
      <c r="C40" s="97" t="s">
        <v>74</v>
      </c>
      <c r="D40" s="94"/>
      <c r="E40" s="98">
        <f>'Facilities 210'!J44</f>
        <v>0</v>
      </c>
      <c r="F40" s="99">
        <f>'Facilities 210'!K44</f>
        <v>0</v>
      </c>
    </row>
    <row r="41" spans="1:6" ht="15.75" customHeight="1" x14ac:dyDescent="0.25">
      <c r="A41" s="93">
        <f>'Facilities 210'!A45</f>
        <v>59411</v>
      </c>
      <c r="B41" s="93" t="str">
        <f>'Facilities 210'!B45</f>
        <v>Generator Reserve</v>
      </c>
      <c r="C41" s="97" t="s">
        <v>74</v>
      </c>
      <c r="D41" s="95" t="s">
        <v>908</v>
      </c>
      <c r="E41" s="98">
        <f>'Facilities 210'!J45</f>
        <v>0</v>
      </c>
      <c r="F41" s="99">
        <f>'Facilities 210'!K45</f>
        <v>-1</v>
      </c>
    </row>
    <row r="42" spans="1:6" x14ac:dyDescent="0.25">
      <c r="A42" s="93">
        <f>'Facilities 210'!A46</f>
        <v>59413</v>
      </c>
      <c r="B42" s="93" t="str">
        <f>'Facilities 210'!B46</f>
        <v>Wall Sealant Reserve</v>
      </c>
      <c r="C42" s="97" t="s">
        <v>74</v>
      </c>
      <c r="D42" s="94" t="s">
        <v>910</v>
      </c>
      <c r="E42" s="98">
        <f>'Facilities 210'!J46</f>
        <v>0</v>
      </c>
      <c r="F42" s="99">
        <f>'Facilities 210'!K46</f>
        <v>0</v>
      </c>
    </row>
    <row r="43" spans="1:6" x14ac:dyDescent="0.25">
      <c r="A43" s="93">
        <f>'Facilities 210'!A47</f>
        <v>59415</v>
      </c>
      <c r="B43" s="93" t="str">
        <f>'Facilities 210'!B47</f>
        <v>Elevator Upgrade Reserve</v>
      </c>
      <c r="C43" s="97" t="s">
        <v>74</v>
      </c>
      <c r="D43" s="95" t="s">
        <v>910</v>
      </c>
      <c r="E43" s="98">
        <f>'Facilities 210'!J47</f>
        <v>0</v>
      </c>
      <c r="F43" s="99">
        <f>'Facilities 210'!K47</f>
        <v>1</v>
      </c>
    </row>
    <row r="44" spans="1:6" x14ac:dyDescent="0.25">
      <c r="A44" s="93">
        <f>'Facilities 210'!A48</f>
        <v>59417</v>
      </c>
      <c r="B44" s="93" t="str">
        <f>'Facilities 210'!B48</f>
        <v>Parking Lot Improvements</v>
      </c>
      <c r="C44" s="97" t="s">
        <v>74</v>
      </c>
      <c r="D44" s="95" t="s">
        <v>911</v>
      </c>
      <c r="E44" s="98">
        <f>'Facilities 210'!J48</f>
        <v>11500</v>
      </c>
      <c r="F44" s="99">
        <f>'Facilities 210'!K48</f>
        <v>0</v>
      </c>
    </row>
    <row r="45" spans="1:6" ht="26.25" x14ac:dyDescent="0.25">
      <c r="A45" s="93">
        <f>'Facilities 210'!A49</f>
        <v>59418</v>
      </c>
      <c r="B45" s="93" t="str">
        <f>'Facilities 210'!B49</f>
        <v>Cooling Tower Reserve</v>
      </c>
      <c r="C45" s="97" t="s">
        <v>74</v>
      </c>
      <c r="D45" s="121" t="s">
        <v>912</v>
      </c>
      <c r="E45" s="98">
        <f>'Facilities 210'!J49</f>
        <v>0</v>
      </c>
      <c r="F45" s="99">
        <f>'Facilities 210'!K49</f>
        <v>1</v>
      </c>
    </row>
    <row r="46" spans="1:6" ht="39" x14ac:dyDescent="0.25">
      <c r="A46" s="93">
        <f>'Facilities 210'!A50</f>
        <v>59419</v>
      </c>
      <c r="B46" s="93" t="str">
        <f>'Facilities 210'!B50</f>
        <v>Brick Repointing Reserve</v>
      </c>
      <c r="C46" s="97" t="s">
        <v>74</v>
      </c>
      <c r="D46" s="95" t="s">
        <v>913</v>
      </c>
      <c r="E46" s="98">
        <f>'Facilities 210'!J50</f>
        <v>0</v>
      </c>
      <c r="F46" s="99">
        <f>'Facilities 210'!K50</f>
        <v>1</v>
      </c>
    </row>
    <row r="47" spans="1:6" x14ac:dyDescent="0.25">
      <c r="A47" s="93">
        <f>'Facilities 210'!A51</f>
        <v>59480</v>
      </c>
      <c r="B47" s="93" t="str">
        <f>'Facilities 210'!B51</f>
        <v>Facilities Vehicle Reserve</v>
      </c>
      <c r="C47" s="97" t="s">
        <v>74</v>
      </c>
      <c r="D47" s="94" t="s">
        <v>914</v>
      </c>
      <c r="E47" s="98">
        <f>'Facilities 210'!J51</f>
        <v>10000</v>
      </c>
      <c r="F47" s="99">
        <f>'Facilities 210'!K51</f>
        <v>1</v>
      </c>
    </row>
    <row r="48" spans="1:6" x14ac:dyDescent="0.25">
      <c r="A48" s="25"/>
      <c r="B48" s="25"/>
      <c r="C48" s="25"/>
      <c r="D48" s="25"/>
      <c r="E48" s="65"/>
      <c r="F48" s="96"/>
    </row>
    <row r="49" spans="1:6" x14ac:dyDescent="0.25">
      <c r="A49" s="25"/>
      <c r="B49" s="25"/>
      <c r="C49" s="25"/>
      <c r="D49" s="25"/>
      <c r="E49" s="65"/>
      <c r="F49" s="96"/>
    </row>
  </sheetData>
  <mergeCells count="10">
    <mergeCell ref="A7:D7"/>
    <mergeCell ref="A8:D8"/>
    <mergeCell ref="A15:D15"/>
    <mergeCell ref="A22:D22"/>
    <mergeCell ref="A1:F1"/>
    <mergeCell ref="A2:F2"/>
    <mergeCell ref="A3:F3"/>
    <mergeCell ref="A5:A6"/>
    <mergeCell ref="C5:C6"/>
    <mergeCell ref="E5:E6"/>
  </mergeCells>
  <printOptions horizontalCentered="1"/>
  <pageMargins left="0.7" right="0.7" top="0.75" bottom="0.75" header="0.3" footer="0.3"/>
  <pageSetup scale="87" fitToHeight="0" orientation="landscape" r:id="rId1"/>
  <headerFoot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32CAB-2A98-4A89-BEF0-261373B21591}">
  <sheetPr>
    <pageSetUpPr fitToPage="1"/>
  </sheetPr>
  <dimension ref="A1:L24"/>
  <sheetViews>
    <sheetView view="pageLayout" zoomScaleNormal="100" workbookViewId="0">
      <selection activeCell="K17" sqref="K17"/>
    </sheetView>
  </sheetViews>
  <sheetFormatPr defaultRowHeight="15.75" customHeight="1" x14ac:dyDescent="0.25"/>
  <cols>
    <col min="1" max="1" width="38.28515625" style="1" bestFit="1" customWidth="1"/>
    <col min="2" max="9" width="11.5703125" style="1" customWidth="1"/>
    <col min="10" max="12" width="11.5703125" style="1" hidden="1" customWidth="1"/>
    <col min="13" max="16384" width="9.140625" style="1"/>
  </cols>
  <sheetData>
    <row r="1" spans="1:12" ht="15.75" customHeight="1" x14ac:dyDescent="0.25">
      <c r="A1" s="314" t="s">
        <v>0</v>
      </c>
      <c r="B1" s="314"/>
      <c r="C1" s="314"/>
      <c r="D1" s="314"/>
      <c r="E1" s="314"/>
      <c r="F1" s="314"/>
      <c r="G1" s="314"/>
      <c r="H1" s="314"/>
      <c r="I1" s="314"/>
      <c r="J1" s="314"/>
      <c r="K1" s="314"/>
      <c r="L1" s="314"/>
    </row>
    <row r="2" spans="1:12" ht="15.75" customHeight="1" x14ac:dyDescent="0.25">
      <c r="A2" s="314" t="s">
        <v>609</v>
      </c>
      <c r="B2" s="314"/>
      <c r="C2" s="314"/>
      <c r="D2" s="314"/>
      <c r="E2" s="314"/>
      <c r="F2" s="314"/>
      <c r="G2" s="314"/>
      <c r="H2" s="314"/>
      <c r="I2" s="314"/>
      <c r="J2" s="314"/>
      <c r="K2" s="314"/>
      <c r="L2" s="314"/>
    </row>
    <row r="3" spans="1:12" ht="15.75" customHeight="1" x14ac:dyDescent="0.25">
      <c r="A3" s="323" t="s">
        <v>610</v>
      </c>
      <c r="B3" s="323"/>
      <c r="C3" s="323"/>
      <c r="D3" s="323"/>
      <c r="E3" s="323"/>
      <c r="F3" s="323"/>
      <c r="G3" s="323"/>
      <c r="H3" s="323"/>
      <c r="I3" s="323"/>
      <c r="J3" s="323"/>
      <c r="K3" s="323"/>
      <c r="L3" s="323"/>
    </row>
    <row r="5" spans="1:12" ht="15.75" customHeight="1" x14ac:dyDescent="0.25">
      <c r="A5" s="3" t="s">
        <v>3</v>
      </c>
    </row>
    <row r="6" spans="1:12" ht="31.5" customHeight="1" x14ac:dyDescent="0.25">
      <c r="A6" s="316" t="s">
        <v>611</v>
      </c>
      <c r="B6" s="316"/>
      <c r="C6" s="316"/>
      <c r="D6" s="316"/>
      <c r="E6" s="316"/>
      <c r="F6" s="316"/>
      <c r="G6" s="316"/>
      <c r="H6" s="316"/>
      <c r="I6" s="316"/>
      <c r="J6" s="316"/>
      <c r="K6" s="316"/>
      <c r="L6" s="316"/>
    </row>
    <row r="8" spans="1:12" ht="15.75" customHeight="1" x14ac:dyDescent="0.25">
      <c r="A8" s="3" t="s">
        <v>5</v>
      </c>
    </row>
    <row r="9" spans="1:12" ht="15.75" customHeight="1" x14ac:dyDescent="0.25">
      <c r="A9" s="1" t="s">
        <v>612</v>
      </c>
    </row>
    <row r="11" spans="1:12" ht="15.75" customHeight="1" x14ac:dyDescent="0.25">
      <c r="A11" s="3" t="s">
        <v>7</v>
      </c>
    </row>
    <row r="12" spans="1:12" ht="15.75" customHeight="1" x14ac:dyDescent="0.25">
      <c r="A12" s="1" t="s">
        <v>613</v>
      </c>
    </row>
    <row r="14" spans="1:12" ht="15.75" customHeight="1" x14ac:dyDescent="0.25">
      <c r="A14" s="312" t="s">
        <v>9</v>
      </c>
      <c r="B14" s="312"/>
      <c r="C14" s="312"/>
      <c r="D14" s="312"/>
      <c r="E14" s="312"/>
      <c r="F14" s="312"/>
      <c r="G14" s="312"/>
      <c r="H14" s="312"/>
      <c r="I14" s="312"/>
      <c r="J14" s="312"/>
      <c r="K14" s="312"/>
      <c r="L14" s="312"/>
    </row>
    <row r="15" spans="1:12" ht="15.75" customHeight="1" x14ac:dyDescent="0.25">
      <c r="A15" s="4"/>
      <c r="B15" s="5" t="str">
        <f>'IT 215'!C5</f>
        <v>FY20-21</v>
      </c>
      <c r="C15" s="5" t="str">
        <f>'IT 215'!D5</f>
        <v>FY21-22</v>
      </c>
      <c r="D15" s="313" t="str">
        <f>'IT 215'!E5</f>
        <v>FY2-23</v>
      </c>
      <c r="E15" s="313"/>
      <c r="F15" s="313" t="str">
        <f>'IT 215'!G5</f>
        <v>FY23-24</v>
      </c>
      <c r="G15" s="313"/>
      <c r="H15" s="313"/>
      <c r="I15" s="313" t="s">
        <v>88</v>
      </c>
      <c r="J15" s="313"/>
      <c r="K15" s="313"/>
      <c r="L15" s="313"/>
    </row>
    <row r="16" spans="1:12" ht="15.75" customHeight="1" thickBot="1" x14ac:dyDescent="0.3">
      <c r="A16" s="6"/>
      <c r="B16" s="7" t="str">
        <f>'IT 215'!C6</f>
        <v>Actual</v>
      </c>
      <c r="C16" s="7" t="str">
        <f>'IT 215'!D6</f>
        <v>Actual</v>
      </c>
      <c r="D16" s="7" t="str">
        <f>'IT 215'!E6</f>
        <v>Budget</v>
      </c>
      <c r="E16" s="7" t="str">
        <f>'IT 215'!F6</f>
        <v>Actual</v>
      </c>
      <c r="F16" s="7" t="str">
        <f>'IT 215'!G6</f>
        <v>Budget</v>
      </c>
      <c r="G16" s="7" t="str">
        <f>'IT 215'!H6</f>
        <v>YTD</v>
      </c>
      <c r="H16" s="7" t="str">
        <f>'IT 215'!I6</f>
        <v>Est. EOY</v>
      </c>
      <c r="I16" s="7" t="s">
        <v>11</v>
      </c>
      <c r="J16" s="7" t="s">
        <v>12</v>
      </c>
      <c r="K16" s="7" t="s">
        <v>13</v>
      </c>
      <c r="L16" s="7" t="s">
        <v>14</v>
      </c>
    </row>
    <row r="17" spans="1:12" ht="15.75" customHeight="1" thickTop="1" x14ac:dyDescent="0.25">
      <c r="A17" s="1" t="str">
        <f>'IT 215'!A8</f>
        <v>Personnel Services</v>
      </c>
      <c r="B17" s="8">
        <f>'IT 215'!C10</f>
        <v>0</v>
      </c>
      <c r="C17" s="8">
        <f>'IT 215'!D10</f>
        <v>0</v>
      </c>
      <c r="D17" s="8">
        <f>'IT 215'!E10</f>
        <v>74606</v>
      </c>
      <c r="E17" s="8">
        <f>'IT 215'!F10</f>
        <v>74630</v>
      </c>
      <c r="F17" s="8">
        <f>'IT 215'!G10</f>
        <v>81120</v>
      </c>
      <c r="G17" s="8">
        <f>'IT 215'!H10</f>
        <v>38768</v>
      </c>
      <c r="H17" s="8">
        <f>'IT 215'!I10</f>
        <v>81120</v>
      </c>
      <c r="I17" s="9">
        <f>'IT 215'!J10</f>
        <v>83741</v>
      </c>
      <c r="J17" s="9">
        <f>'IT 215'!L10</f>
        <v>0</v>
      </c>
      <c r="K17" s="9">
        <f>'IT 215'!N10</f>
        <v>0</v>
      </c>
      <c r="L17" s="9">
        <f>'IT 215'!P10</f>
        <v>0</v>
      </c>
    </row>
    <row r="18" spans="1:12" ht="15.75" customHeight="1" x14ac:dyDescent="0.25">
      <c r="A18" s="1" t="str">
        <f>'IT 215'!A12</f>
        <v>Supplies &amp; Operating Expenses</v>
      </c>
      <c r="B18" s="8">
        <f>'IT 215'!C17</f>
        <v>0</v>
      </c>
      <c r="C18" s="8">
        <f>'IT 215'!D17</f>
        <v>0</v>
      </c>
      <c r="D18" s="8">
        <f>'IT 215'!E17</f>
        <v>0</v>
      </c>
      <c r="E18" s="8">
        <f>'IT 215'!F17</f>
        <v>91</v>
      </c>
      <c r="F18" s="8">
        <f>'IT 215'!G17</f>
        <v>13000</v>
      </c>
      <c r="G18" s="8">
        <f>'IT 215'!H17</f>
        <v>0</v>
      </c>
      <c r="H18" s="8">
        <f>'IT 215'!I17</f>
        <v>13000</v>
      </c>
      <c r="I18" s="9">
        <f>'IT 215'!J17</f>
        <v>10500</v>
      </c>
      <c r="J18" s="9">
        <f>'IT 215'!L17</f>
        <v>0</v>
      </c>
      <c r="K18" s="9">
        <f>'IT 215'!N17</f>
        <v>0</v>
      </c>
      <c r="L18" s="9">
        <f>'IT 215'!P17</f>
        <v>0</v>
      </c>
    </row>
    <row r="19" spans="1:12" ht="15.75" customHeight="1" x14ac:dyDescent="0.25">
      <c r="A19" s="1" t="str">
        <f>'IT 215'!A19</f>
        <v>Purchased &amp; Contractual Services</v>
      </c>
      <c r="B19" s="8">
        <f>'IT 215'!C25</f>
        <v>0</v>
      </c>
      <c r="C19" s="8">
        <f>'IT 215'!D25</f>
        <v>0</v>
      </c>
      <c r="D19" s="8">
        <f>'IT 215'!E25</f>
        <v>71425</v>
      </c>
      <c r="E19" s="8">
        <f>'IT 215'!F25</f>
        <v>71336</v>
      </c>
      <c r="F19" s="8">
        <f>'IT 215'!G25</f>
        <v>104100</v>
      </c>
      <c r="G19" s="8">
        <f>'IT 215'!H25</f>
        <v>56356</v>
      </c>
      <c r="H19" s="8">
        <f>'IT 215'!I25</f>
        <v>104600</v>
      </c>
      <c r="I19" s="9">
        <f>'IT 215'!J25</f>
        <v>101600</v>
      </c>
      <c r="J19" s="9">
        <f>'IT 215'!L25</f>
        <v>0</v>
      </c>
      <c r="K19" s="9">
        <f>'IT 215'!N25</f>
        <v>0</v>
      </c>
      <c r="L19" s="9">
        <f>'IT 215'!P25</f>
        <v>0</v>
      </c>
    </row>
    <row r="20" spans="1:12" ht="15.75" customHeight="1" x14ac:dyDescent="0.25">
      <c r="A20" s="1" t="s">
        <v>15</v>
      </c>
      <c r="B20" s="8">
        <f>'IT 215'!C31</f>
        <v>0</v>
      </c>
      <c r="C20" s="8">
        <f>'IT 215'!D31</f>
        <v>0</v>
      </c>
      <c r="D20" s="8">
        <f>'IT 215'!E31</f>
        <v>15000</v>
      </c>
      <c r="E20" s="8">
        <f>'IT 215'!F31</f>
        <v>15000</v>
      </c>
      <c r="F20" s="8">
        <f>'IT 215'!G31</f>
        <v>35000</v>
      </c>
      <c r="G20" s="8">
        <f>'IT 215'!H31</f>
        <v>35000</v>
      </c>
      <c r="H20" s="8">
        <f>'IT 215'!I31</f>
        <v>35000</v>
      </c>
      <c r="I20" s="9">
        <f>'IT 215'!J31</f>
        <v>22500</v>
      </c>
      <c r="J20" s="9">
        <f>'IT 215'!L31</f>
        <v>0</v>
      </c>
      <c r="K20" s="9">
        <f>'IT 215'!N31</f>
        <v>0</v>
      </c>
      <c r="L20" s="9">
        <f>'IT 215'!P31</f>
        <v>0</v>
      </c>
    </row>
    <row r="21" spans="1:12" ht="15.75" customHeight="1" x14ac:dyDescent="0.25">
      <c r="A21" s="3" t="str">
        <f>'IT 215'!A33</f>
        <v>Total IT Expenditures</v>
      </c>
      <c r="B21" s="10">
        <f t="shared" ref="B21:J21" si="0">SUM(B17:B20)</f>
        <v>0</v>
      </c>
      <c r="C21" s="10">
        <f t="shared" si="0"/>
        <v>0</v>
      </c>
      <c r="D21" s="10">
        <f>SUM(D17:D20)</f>
        <v>161031</v>
      </c>
      <c r="E21" s="10">
        <f t="shared" si="0"/>
        <v>161057</v>
      </c>
      <c r="F21" s="10">
        <f t="shared" si="0"/>
        <v>233220</v>
      </c>
      <c r="G21" s="10">
        <f t="shared" si="0"/>
        <v>130124</v>
      </c>
      <c r="H21" s="10">
        <f t="shared" si="0"/>
        <v>233720</v>
      </c>
      <c r="I21" s="11">
        <f t="shared" si="0"/>
        <v>218341</v>
      </c>
      <c r="J21" s="11">
        <f t="shared" si="0"/>
        <v>0</v>
      </c>
      <c r="K21" s="11">
        <f>SUM(K17:K20)</f>
        <v>0</v>
      </c>
      <c r="L21" s="11">
        <f>SUM(L17:L20)</f>
        <v>0</v>
      </c>
    </row>
    <row r="22" spans="1:12" ht="15.75" customHeight="1" x14ac:dyDescent="0.25">
      <c r="A22" s="3"/>
      <c r="B22" s="10"/>
      <c r="C22" s="10"/>
      <c r="D22" s="10"/>
      <c r="E22" s="10"/>
      <c r="F22" s="10"/>
      <c r="G22" s="10"/>
      <c r="H22" s="10"/>
      <c r="I22" s="11"/>
      <c r="J22" s="11"/>
      <c r="K22" s="11"/>
      <c r="L22" s="11"/>
    </row>
    <row r="23" spans="1:12" ht="15.75" customHeight="1" x14ac:dyDescent="0.25">
      <c r="B23" s="8"/>
      <c r="C23" s="8"/>
      <c r="D23" s="8"/>
      <c r="E23" s="8"/>
      <c r="F23" s="8"/>
      <c r="G23" s="8"/>
      <c r="H23" s="8"/>
      <c r="I23" s="9"/>
      <c r="J23" s="9"/>
      <c r="K23" s="9"/>
      <c r="L23" s="9"/>
    </row>
    <row r="24" spans="1:12" ht="15.75" customHeight="1" thickBot="1" x14ac:dyDescent="0.3">
      <c r="A24" s="12" t="str">
        <f>'IT 215'!A36</f>
        <v>Net IT Budget</v>
      </c>
      <c r="B24" s="13">
        <f t="shared" ref="B24:J24" si="1">B21</f>
        <v>0</v>
      </c>
      <c r="C24" s="13">
        <f t="shared" si="1"/>
        <v>0</v>
      </c>
      <c r="D24" s="13">
        <f t="shared" si="1"/>
        <v>161031</v>
      </c>
      <c r="E24" s="13">
        <f t="shared" si="1"/>
        <v>161057</v>
      </c>
      <c r="F24" s="13">
        <f t="shared" si="1"/>
        <v>233220</v>
      </c>
      <c r="G24" s="13">
        <f t="shared" si="1"/>
        <v>130124</v>
      </c>
      <c r="H24" s="13">
        <f t="shared" si="1"/>
        <v>233720</v>
      </c>
      <c r="I24" s="14">
        <f t="shared" si="1"/>
        <v>218341</v>
      </c>
      <c r="J24" s="14">
        <f t="shared" si="1"/>
        <v>0</v>
      </c>
      <c r="K24" s="14">
        <f>K21</f>
        <v>0</v>
      </c>
      <c r="L24" s="14">
        <f>L21</f>
        <v>0</v>
      </c>
    </row>
  </sheetData>
  <mergeCells count="8">
    <mergeCell ref="D15:E15"/>
    <mergeCell ref="F15:H15"/>
    <mergeCell ref="I15:L15"/>
    <mergeCell ref="A1:L1"/>
    <mergeCell ref="A2:L2"/>
    <mergeCell ref="A3:L3"/>
    <mergeCell ref="A6:L6"/>
    <mergeCell ref="A14:L14"/>
  </mergeCells>
  <printOptions horizontalCentered="1"/>
  <pageMargins left="0.7" right="0.7" top="0.75" bottom="0.75" header="0.3" footer="0.3"/>
  <pageSetup scale="93" orientation="landscape" r:id="rId1"/>
  <headerFooter>
    <oddFooter>&amp;R&amp;P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88C28-751E-49BE-8B7D-78542A62D90B}">
  <sheetPr>
    <pageSetUpPr fitToPage="1"/>
  </sheetPr>
  <dimension ref="A1:T62"/>
  <sheetViews>
    <sheetView view="pageLayout" topLeftCell="A15" zoomScaleNormal="100" zoomScaleSheetLayoutView="100" workbookViewId="0">
      <selection activeCell="K17" sqref="K17"/>
    </sheetView>
  </sheetViews>
  <sheetFormatPr defaultRowHeight="15.75" x14ac:dyDescent="0.25"/>
  <cols>
    <col min="1" max="1" width="6" style="15" bestFit="1" customWidth="1"/>
    <col min="2" max="2" width="35.140625" style="15" bestFit="1" customWidth="1"/>
    <col min="3" max="9" width="10" style="15" customWidth="1"/>
    <col min="10" max="10" width="9.140625" style="15"/>
    <col min="11" max="11" width="8.140625" style="15" bestFit="1" customWidth="1"/>
    <col min="12" max="12" width="9.140625" style="15" hidden="1" customWidth="1"/>
    <col min="13" max="13" width="8.140625" style="15" hidden="1" customWidth="1"/>
    <col min="14" max="15" width="9.140625" style="15" hidden="1" customWidth="1"/>
    <col min="16" max="16" width="8.5703125" style="15" hidden="1" customWidth="1"/>
    <col min="21" max="16384" width="9.140625" style="15"/>
  </cols>
  <sheetData>
    <row r="1" spans="1:20" x14ac:dyDescent="0.25">
      <c r="A1" s="314" t="s">
        <v>0</v>
      </c>
      <c r="B1" s="314"/>
      <c r="C1" s="314"/>
      <c r="D1" s="314"/>
      <c r="E1" s="314"/>
      <c r="F1" s="314"/>
      <c r="G1" s="314"/>
      <c r="H1" s="314"/>
      <c r="I1" s="314"/>
      <c r="J1" s="314"/>
      <c r="K1" s="314"/>
      <c r="L1" s="314"/>
      <c r="M1" s="314"/>
      <c r="N1" s="314"/>
      <c r="O1" s="314"/>
      <c r="P1" s="314"/>
      <c r="Q1" s="15"/>
      <c r="R1" s="15"/>
      <c r="S1" s="15"/>
      <c r="T1" s="15"/>
    </row>
    <row r="2" spans="1:20" x14ac:dyDescent="0.25">
      <c r="A2" s="314" t="s">
        <v>609</v>
      </c>
      <c r="B2" s="314"/>
      <c r="C2" s="314"/>
      <c r="D2" s="314"/>
      <c r="E2" s="314"/>
      <c r="F2" s="314"/>
      <c r="G2" s="314"/>
      <c r="H2" s="314"/>
      <c r="I2" s="314"/>
      <c r="J2" s="314"/>
      <c r="K2" s="314"/>
      <c r="L2" s="314"/>
      <c r="M2" s="314"/>
      <c r="N2" s="314"/>
      <c r="O2" s="314"/>
      <c r="P2" s="314"/>
      <c r="Q2" s="15"/>
      <c r="R2" s="15"/>
      <c r="S2" s="15"/>
      <c r="T2" s="15"/>
    </row>
    <row r="3" spans="1:20" x14ac:dyDescent="0.25">
      <c r="A3" s="323" t="s">
        <v>610</v>
      </c>
      <c r="B3" s="323"/>
      <c r="C3" s="323"/>
      <c r="D3" s="323"/>
      <c r="E3" s="323"/>
      <c r="F3" s="323"/>
      <c r="G3" s="323"/>
      <c r="H3" s="323"/>
      <c r="I3" s="323"/>
      <c r="J3" s="323"/>
      <c r="K3" s="323"/>
      <c r="L3" s="323"/>
      <c r="M3" s="323"/>
      <c r="N3" s="323"/>
      <c r="O3" s="323"/>
      <c r="P3" s="323"/>
      <c r="Q3" s="15"/>
      <c r="R3" s="15"/>
      <c r="S3" s="15"/>
      <c r="T3" s="15"/>
    </row>
    <row r="5" spans="1:20" x14ac:dyDescent="0.25">
      <c r="A5" s="16"/>
      <c r="B5" s="16"/>
      <c r="C5" s="17" t="s">
        <v>16</v>
      </c>
      <c r="D5" s="17" t="s">
        <v>17</v>
      </c>
      <c r="E5" s="319" t="s">
        <v>614</v>
      </c>
      <c r="F5" s="320"/>
      <c r="G5" s="321" t="s">
        <v>10</v>
      </c>
      <c r="H5" s="321"/>
      <c r="I5" s="321"/>
      <c r="J5" s="322" t="s">
        <v>88</v>
      </c>
      <c r="K5" s="322"/>
      <c r="L5" s="322"/>
      <c r="M5" s="322"/>
      <c r="N5" s="322"/>
      <c r="O5" s="322"/>
      <c r="P5" s="322"/>
    </row>
    <row r="6" spans="1:20" ht="16.5" thickBot="1" x14ac:dyDescent="0.3">
      <c r="A6" s="18"/>
      <c r="B6" s="18"/>
      <c r="C6" s="19" t="s">
        <v>19</v>
      </c>
      <c r="D6" s="19" t="s">
        <v>19</v>
      </c>
      <c r="E6" s="20" t="s">
        <v>20</v>
      </c>
      <c r="F6" s="21" t="s">
        <v>19</v>
      </c>
      <c r="G6" s="22" t="s">
        <v>20</v>
      </c>
      <c r="H6" s="22" t="s">
        <v>21</v>
      </c>
      <c r="I6" s="22" t="s">
        <v>22</v>
      </c>
      <c r="J6" s="317" t="s">
        <v>23</v>
      </c>
      <c r="K6" s="317"/>
      <c r="L6" s="317" t="s">
        <v>12</v>
      </c>
      <c r="M6" s="317"/>
      <c r="N6" s="317" t="s">
        <v>24</v>
      </c>
      <c r="O6" s="317"/>
      <c r="P6" s="23" t="s">
        <v>14</v>
      </c>
    </row>
    <row r="7" spans="1:20" ht="16.5" thickTop="1" x14ac:dyDescent="0.25">
      <c r="A7" s="318" t="s">
        <v>25</v>
      </c>
      <c r="B7" s="318"/>
      <c r="C7" s="25"/>
      <c r="D7" s="25"/>
      <c r="E7" s="25"/>
      <c r="F7" s="25"/>
      <c r="G7" s="25"/>
      <c r="H7" s="26">
        <v>45291</v>
      </c>
      <c r="I7" s="26">
        <v>45473</v>
      </c>
      <c r="J7" s="27"/>
      <c r="K7" s="27"/>
      <c r="L7" s="27"/>
      <c r="M7" s="27"/>
      <c r="N7" s="27"/>
      <c r="O7" s="27"/>
      <c r="P7" s="27"/>
      <c r="Q7" s="15"/>
      <c r="R7" s="15"/>
      <c r="S7" s="15"/>
      <c r="T7" s="15"/>
    </row>
    <row r="8" spans="1:20" x14ac:dyDescent="0.25">
      <c r="A8" s="24" t="s">
        <v>26</v>
      </c>
      <c r="B8" s="24"/>
      <c r="C8" s="25"/>
      <c r="D8" s="25"/>
      <c r="E8" s="25"/>
      <c r="F8" s="25"/>
      <c r="G8" s="25"/>
      <c r="H8" s="25"/>
      <c r="I8" s="28"/>
      <c r="J8" s="27"/>
      <c r="K8" s="27"/>
      <c r="L8" s="27"/>
      <c r="M8" s="27"/>
      <c r="N8" s="27"/>
      <c r="O8" s="27"/>
      <c r="P8" s="27"/>
      <c r="Q8" s="15"/>
      <c r="R8" s="15"/>
      <c r="S8" s="15"/>
      <c r="T8" s="15"/>
    </row>
    <row r="9" spans="1:20" x14ac:dyDescent="0.25">
      <c r="A9" s="111">
        <v>51069</v>
      </c>
      <c r="B9" s="198" t="s">
        <v>728</v>
      </c>
      <c r="C9" s="112">
        <v>0</v>
      </c>
      <c r="D9" s="112">
        <v>0</v>
      </c>
      <c r="E9" s="113">
        <v>74606</v>
      </c>
      <c r="F9" s="159">
        <v>74630</v>
      </c>
      <c r="G9" s="113">
        <v>81120</v>
      </c>
      <c r="H9" s="98">
        <v>38768</v>
      </c>
      <c r="I9" s="159">
        <v>81120</v>
      </c>
      <c r="J9" s="114">
        <v>83741</v>
      </c>
      <c r="K9" s="116">
        <f>(J9-G9)/G9</f>
        <v>3.2310157790927024E-2</v>
      </c>
      <c r="L9" s="114"/>
      <c r="M9" s="115">
        <f>(L9-G9)/G9</f>
        <v>-1</v>
      </c>
      <c r="N9" s="114"/>
      <c r="O9" s="116">
        <f>(N9-G9)/G9</f>
        <v>-1</v>
      </c>
      <c r="P9" s="160"/>
      <c r="Q9" s="15"/>
      <c r="R9" s="15"/>
      <c r="S9" s="15"/>
      <c r="T9" s="15"/>
    </row>
    <row r="10" spans="1:20" s="63" customFormat="1" x14ac:dyDescent="0.25">
      <c r="A10" s="59"/>
      <c r="B10" s="59"/>
      <c r="C10" s="60">
        <f t="shared" ref="C10" si="0">SUM(C9:C9)</f>
        <v>0</v>
      </c>
      <c r="D10" s="60">
        <f t="shared" ref="D10:J10" si="1">SUM(D9:D9)</f>
        <v>0</v>
      </c>
      <c r="E10" s="60">
        <f t="shared" si="1"/>
        <v>74606</v>
      </c>
      <c r="F10" s="60">
        <f t="shared" si="1"/>
        <v>74630</v>
      </c>
      <c r="G10" s="60">
        <v>81120</v>
      </c>
      <c r="H10" s="60">
        <f t="shared" si="1"/>
        <v>38768</v>
      </c>
      <c r="I10" s="60">
        <f t="shared" si="1"/>
        <v>81120</v>
      </c>
      <c r="J10" s="61">
        <f t="shared" si="1"/>
        <v>83741</v>
      </c>
      <c r="K10" s="62">
        <f>(J10-G10)/G10</f>
        <v>3.2310157790927024E-2</v>
      </c>
      <c r="L10" s="61">
        <f>SUM(L9:L9)</f>
        <v>0</v>
      </c>
      <c r="M10" s="62">
        <v>1</v>
      </c>
      <c r="N10" s="176">
        <f>SUM(N9:N9)</f>
        <v>0</v>
      </c>
      <c r="O10" s="199">
        <v>1</v>
      </c>
      <c r="P10" s="176">
        <f>SUM(P9)</f>
        <v>0</v>
      </c>
    </row>
    <row r="11" spans="1:20" x14ac:dyDescent="0.25">
      <c r="A11" s="25"/>
      <c r="B11" s="25"/>
      <c r="C11" s="44"/>
      <c r="D11" s="44"/>
      <c r="E11" s="44"/>
      <c r="F11" s="44"/>
      <c r="G11" s="44"/>
      <c r="H11" s="44"/>
      <c r="I11" s="44"/>
      <c r="J11" s="64"/>
      <c r="K11" s="46"/>
      <c r="L11" s="64"/>
      <c r="M11" s="46"/>
      <c r="N11" s="64"/>
      <c r="O11" s="46"/>
      <c r="P11" s="64"/>
      <c r="Q11" s="15"/>
      <c r="R11" s="15"/>
      <c r="S11" s="15"/>
      <c r="T11" s="15"/>
    </row>
    <row r="12" spans="1:20" s="63" customFormat="1" x14ac:dyDescent="0.25">
      <c r="A12" s="59" t="s">
        <v>34</v>
      </c>
      <c r="B12" s="24"/>
      <c r="C12" s="25"/>
      <c r="D12" s="25"/>
      <c r="E12" s="25"/>
      <c r="F12" s="25"/>
      <c r="G12" s="25"/>
      <c r="H12" s="25"/>
      <c r="I12" s="28"/>
      <c r="J12" s="27"/>
      <c r="K12" s="27"/>
      <c r="L12" s="27"/>
      <c r="M12" s="27"/>
      <c r="N12" s="27"/>
      <c r="O12" s="27"/>
      <c r="P12" s="66"/>
    </row>
    <row r="13" spans="1:20" s="63" customFormat="1" x14ac:dyDescent="0.25">
      <c r="A13" s="29">
        <v>53010</v>
      </c>
      <c r="B13" s="76" t="s">
        <v>37</v>
      </c>
      <c r="C13" s="31">
        <v>0</v>
      </c>
      <c r="D13" s="31">
        <v>0</v>
      </c>
      <c r="E13" s="34">
        <v>0</v>
      </c>
      <c r="F13" s="33">
        <v>0</v>
      </c>
      <c r="G13" s="34">
        <v>0</v>
      </c>
      <c r="H13" s="34">
        <v>0</v>
      </c>
      <c r="I13" s="34">
        <v>0</v>
      </c>
      <c r="J13" s="35">
        <v>500</v>
      </c>
      <c r="K13" s="37">
        <v>0</v>
      </c>
      <c r="L13" s="35"/>
      <c r="M13" s="37">
        <v>1</v>
      </c>
      <c r="N13" s="35"/>
      <c r="O13" s="37">
        <v>0</v>
      </c>
      <c r="P13" s="200"/>
    </row>
    <row r="14" spans="1:20" s="63" customFormat="1" x14ac:dyDescent="0.25">
      <c r="A14" s="39">
        <v>53600</v>
      </c>
      <c r="B14" s="25" t="s">
        <v>40</v>
      </c>
      <c r="C14" s="41">
        <v>0</v>
      </c>
      <c r="D14" s="41">
        <v>0</v>
      </c>
      <c r="E14" s="44">
        <v>0</v>
      </c>
      <c r="F14" s="43">
        <v>0</v>
      </c>
      <c r="G14" s="44">
        <v>7000</v>
      </c>
      <c r="H14" s="44">
        <v>0</v>
      </c>
      <c r="I14" s="44">
        <v>7000</v>
      </c>
      <c r="J14" s="45">
        <v>4000</v>
      </c>
      <c r="K14" s="47">
        <v>1</v>
      </c>
      <c r="L14" s="45"/>
      <c r="M14" s="47">
        <v>1</v>
      </c>
      <c r="N14" s="45"/>
      <c r="O14" s="47">
        <v>1</v>
      </c>
      <c r="P14" s="201"/>
    </row>
    <row r="15" spans="1:20" s="63" customFormat="1" x14ac:dyDescent="0.25">
      <c r="A15" s="39">
        <v>56100</v>
      </c>
      <c r="B15" s="25" t="s">
        <v>41</v>
      </c>
      <c r="C15" s="41">
        <v>0</v>
      </c>
      <c r="D15" s="41">
        <v>0</v>
      </c>
      <c r="E15" s="44">
        <v>0</v>
      </c>
      <c r="F15" s="43">
        <v>91</v>
      </c>
      <c r="G15" s="44">
        <v>1000</v>
      </c>
      <c r="H15" s="44">
        <v>0</v>
      </c>
      <c r="I15" s="44">
        <v>1000</v>
      </c>
      <c r="J15" s="45">
        <v>1000</v>
      </c>
      <c r="K15" s="47">
        <v>1</v>
      </c>
      <c r="L15" s="45"/>
      <c r="M15" s="47">
        <v>1</v>
      </c>
      <c r="N15" s="45"/>
      <c r="O15" s="47">
        <v>1</v>
      </c>
      <c r="P15" s="201"/>
    </row>
    <row r="16" spans="1:20" s="63" customFormat="1" x14ac:dyDescent="0.25">
      <c r="A16" s="49">
        <v>59300</v>
      </c>
      <c r="B16" s="50" t="s">
        <v>45</v>
      </c>
      <c r="C16" s="51">
        <v>0</v>
      </c>
      <c r="D16" s="51">
        <v>0</v>
      </c>
      <c r="E16" s="52">
        <v>0</v>
      </c>
      <c r="F16" s="53">
        <v>0</v>
      </c>
      <c r="G16" s="52">
        <v>5000</v>
      </c>
      <c r="H16" s="54">
        <v>0</v>
      </c>
      <c r="I16" s="54">
        <v>5000</v>
      </c>
      <c r="J16" s="55">
        <v>5000</v>
      </c>
      <c r="K16" s="57">
        <v>1</v>
      </c>
      <c r="L16" s="55"/>
      <c r="M16" s="57">
        <v>1</v>
      </c>
      <c r="N16" s="55"/>
      <c r="O16" s="57">
        <v>1</v>
      </c>
      <c r="P16" s="202"/>
      <c r="R16" s="15"/>
    </row>
    <row r="17" spans="1:20" s="63" customFormat="1" x14ac:dyDescent="0.25">
      <c r="A17" s="59"/>
      <c r="B17" s="59"/>
      <c r="C17" s="60">
        <f>SUM(C13:C16)</f>
        <v>0</v>
      </c>
      <c r="D17" s="60">
        <f t="shared" ref="D17:I17" si="2">SUM(D13:D16)</f>
        <v>0</v>
      </c>
      <c r="E17" s="60">
        <f t="shared" si="2"/>
        <v>0</v>
      </c>
      <c r="F17" s="60">
        <f t="shared" si="2"/>
        <v>91</v>
      </c>
      <c r="G17" s="60">
        <f t="shared" si="2"/>
        <v>13000</v>
      </c>
      <c r="H17" s="60">
        <f t="shared" si="2"/>
        <v>0</v>
      </c>
      <c r="I17" s="60">
        <f t="shared" si="2"/>
        <v>13000</v>
      </c>
      <c r="J17" s="61">
        <f>SUM(J13:J16)</f>
        <v>10500</v>
      </c>
      <c r="K17" s="62">
        <v>1</v>
      </c>
      <c r="L17" s="61">
        <f>SUM(L13:L16)</f>
        <v>0</v>
      </c>
      <c r="M17" s="62">
        <v>1</v>
      </c>
      <c r="N17" s="61">
        <f>SUM(N13:N16)</f>
        <v>0</v>
      </c>
      <c r="O17" s="62">
        <v>1</v>
      </c>
      <c r="P17" s="61">
        <f>SUM(P13:P16)</f>
        <v>0</v>
      </c>
    </row>
    <row r="18" spans="1:20" x14ac:dyDescent="0.25">
      <c r="A18" s="59"/>
      <c r="B18" s="59"/>
      <c r="C18" s="60"/>
      <c r="D18" s="60"/>
      <c r="E18" s="60"/>
      <c r="F18" s="60"/>
      <c r="G18" s="60"/>
      <c r="H18" s="60"/>
      <c r="I18" s="60"/>
      <c r="J18" s="66"/>
      <c r="K18" s="66"/>
      <c r="L18" s="46"/>
      <c r="M18" s="66"/>
      <c r="N18" s="46"/>
      <c r="O18" s="66"/>
      <c r="P18" s="66"/>
      <c r="Q18" s="15"/>
      <c r="R18" s="15"/>
      <c r="S18" s="15"/>
      <c r="T18" s="15"/>
    </row>
    <row r="19" spans="1:20" x14ac:dyDescent="0.25">
      <c r="A19" s="59" t="s">
        <v>46</v>
      </c>
      <c r="B19" s="25"/>
      <c r="C19" s="65"/>
      <c r="D19" s="65"/>
      <c r="E19" s="65"/>
      <c r="F19" s="65"/>
      <c r="G19" s="65"/>
      <c r="H19" s="65"/>
      <c r="I19" s="65"/>
      <c r="J19" s="66"/>
      <c r="K19" s="46"/>
      <c r="L19" s="66"/>
      <c r="M19" s="46"/>
      <c r="N19" s="66"/>
      <c r="O19" s="46"/>
      <c r="P19" s="64"/>
      <c r="Q19" s="15"/>
      <c r="R19" s="15"/>
      <c r="S19" s="15"/>
      <c r="T19" s="15"/>
    </row>
    <row r="20" spans="1:20" x14ac:dyDescent="0.25">
      <c r="A20" s="29">
        <v>54010</v>
      </c>
      <c r="B20" s="76" t="s">
        <v>47</v>
      </c>
      <c r="C20" s="32">
        <v>0</v>
      </c>
      <c r="D20" s="32">
        <v>0</v>
      </c>
      <c r="E20" s="32">
        <v>0</v>
      </c>
      <c r="F20" s="33">
        <v>0</v>
      </c>
      <c r="G20" s="32">
        <v>0</v>
      </c>
      <c r="H20" s="34">
        <v>0</v>
      </c>
      <c r="I20" s="34">
        <v>0</v>
      </c>
      <c r="J20" s="35">
        <v>1000</v>
      </c>
      <c r="K20" s="37">
        <v>1</v>
      </c>
      <c r="L20" s="35"/>
      <c r="M20" s="36">
        <v>1</v>
      </c>
      <c r="N20" s="35"/>
      <c r="O20" s="37">
        <v>0</v>
      </c>
      <c r="P20" s="106"/>
      <c r="Q20" s="15"/>
      <c r="R20" s="15"/>
      <c r="S20" s="15"/>
      <c r="T20" s="15"/>
    </row>
    <row r="21" spans="1:20" x14ac:dyDescent="0.25">
      <c r="A21" s="39">
        <v>54510</v>
      </c>
      <c r="B21" s="25" t="s">
        <v>50</v>
      </c>
      <c r="C21" s="42">
        <v>0</v>
      </c>
      <c r="D21" s="42">
        <v>0</v>
      </c>
      <c r="E21" s="42">
        <v>39500</v>
      </c>
      <c r="F21" s="43">
        <v>39550</v>
      </c>
      <c r="G21" s="42">
        <v>51000</v>
      </c>
      <c r="H21" s="44">
        <v>25288</v>
      </c>
      <c r="I21" s="44">
        <v>51000</v>
      </c>
      <c r="J21" s="45">
        <v>54500</v>
      </c>
      <c r="K21" s="47">
        <f>(J21-G21)/G21</f>
        <v>6.8627450980392163E-2</v>
      </c>
      <c r="L21" s="45"/>
      <c r="M21" s="46">
        <f>(L21-G$21)/G$21</f>
        <v>-1</v>
      </c>
      <c r="N21" s="45"/>
      <c r="O21" s="47">
        <f>(N21-G$21)/G$21</f>
        <v>-1</v>
      </c>
      <c r="P21" s="109"/>
      <c r="Q21" s="15"/>
      <c r="R21" s="15"/>
      <c r="S21" s="15"/>
      <c r="T21" s="15"/>
    </row>
    <row r="22" spans="1:20" x14ac:dyDescent="0.25">
      <c r="A22" s="39">
        <v>55120</v>
      </c>
      <c r="B22" s="25" t="s">
        <v>615</v>
      </c>
      <c r="C22" s="42">
        <v>0</v>
      </c>
      <c r="D22" s="42">
        <v>0</v>
      </c>
      <c r="E22" s="42">
        <v>10800</v>
      </c>
      <c r="F22" s="43">
        <v>8989</v>
      </c>
      <c r="G22" s="42">
        <v>17100</v>
      </c>
      <c r="H22" s="44">
        <v>5542</v>
      </c>
      <c r="I22" s="44">
        <v>17100</v>
      </c>
      <c r="J22" s="45">
        <v>7600</v>
      </c>
      <c r="K22" s="47">
        <f>(J22-G$22)/G$22</f>
        <v>-0.55555555555555558</v>
      </c>
      <c r="L22" s="45"/>
      <c r="M22" s="46">
        <f>(L22-G$22)/G$22</f>
        <v>-1</v>
      </c>
      <c r="N22" s="45"/>
      <c r="O22" s="47">
        <f>(N22-G$22)/G$22</f>
        <v>-1</v>
      </c>
      <c r="P22" s="109"/>
      <c r="Q22" s="15"/>
      <c r="R22" s="15"/>
      <c r="S22" s="15"/>
      <c r="T22" s="15"/>
    </row>
    <row r="23" spans="1:20" x14ac:dyDescent="0.25">
      <c r="A23" s="39">
        <v>57400</v>
      </c>
      <c r="B23" s="25" t="s">
        <v>43</v>
      </c>
      <c r="C23" s="42">
        <v>0</v>
      </c>
      <c r="D23" s="42">
        <v>0</v>
      </c>
      <c r="E23" s="42">
        <v>0</v>
      </c>
      <c r="F23" s="43">
        <v>179</v>
      </c>
      <c r="G23" s="42"/>
      <c r="H23" s="44">
        <v>294</v>
      </c>
      <c r="I23" s="44">
        <v>500</v>
      </c>
      <c r="J23" s="45">
        <v>1000</v>
      </c>
      <c r="K23" s="47">
        <v>1</v>
      </c>
      <c r="L23" s="45"/>
      <c r="M23" s="46"/>
      <c r="N23" s="45"/>
      <c r="O23" s="47"/>
      <c r="P23" s="109"/>
      <c r="Q23" s="15"/>
      <c r="R23" s="15"/>
      <c r="S23" s="15"/>
      <c r="T23" s="15"/>
    </row>
    <row r="24" spans="1:20" x14ac:dyDescent="0.25">
      <c r="A24" s="49">
        <v>57410</v>
      </c>
      <c r="B24" s="50" t="s">
        <v>44</v>
      </c>
      <c r="C24" s="51">
        <v>0</v>
      </c>
      <c r="D24" s="51">
        <v>0</v>
      </c>
      <c r="E24" s="52">
        <v>21125</v>
      </c>
      <c r="F24" s="53">
        <v>22618</v>
      </c>
      <c r="G24" s="52">
        <v>36000</v>
      </c>
      <c r="H24" s="54">
        <v>25232</v>
      </c>
      <c r="I24" s="53">
        <v>36000</v>
      </c>
      <c r="J24" s="55">
        <v>37500</v>
      </c>
      <c r="K24" s="57">
        <f>(J24-G24)/G24</f>
        <v>4.1666666666666664E-2</v>
      </c>
      <c r="L24" s="55"/>
      <c r="M24" s="56">
        <f>(L24-G24)/G24</f>
        <v>-1</v>
      </c>
      <c r="N24" s="55"/>
      <c r="O24" s="57">
        <f>(N24-G24)/G24</f>
        <v>-1</v>
      </c>
      <c r="P24" s="58"/>
      <c r="Q24" s="15"/>
      <c r="R24" s="15"/>
      <c r="S24" s="15"/>
      <c r="T24" s="15"/>
    </row>
    <row r="25" spans="1:20" s="63" customFormat="1" x14ac:dyDescent="0.25">
      <c r="A25" s="59"/>
      <c r="B25" s="59"/>
      <c r="C25" s="74">
        <f>SUM(C20:C24)</f>
        <v>0</v>
      </c>
      <c r="D25" s="74">
        <f t="shared" ref="D25:I25" si="3">SUM(D20:D24)</f>
        <v>0</v>
      </c>
      <c r="E25" s="74">
        <f t="shared" si="3"/>
        <v>71425</v>
      </c>
      <c r="F25" s="74">
        <f t="shared" si="3"/>
        <v>71336</v>
      </c>
      <c r="G25" s="74">
        <f t="shared" si="3"/>
        <v>104100</v>
      </c>
      <c r="H25" s="74">
        <f t="shared" si="3"/>
        <v>56356</v>
      </c>
      <c r="I25" s="74">
        <f t="shared" si="3"/>
        <v>104600</v>
      </c>
      <c r="J25" s="75">
        <f>SUM(J20:J24)</f>
        <v>101600</v>
      </c>
      <c r="K25" s="62">
        <f>(J25-G25)/G25</f>
        <v>-2.4015369836695485E-2</v>
      </c>
      <c r="L25" s="75">
        <f>SUM(L20:L24)</f>
        <v>0</v>
      </c>
      <c r="M25" s="62">
        <f>(L25-G25)/G25</f>
        <v>-1</v>
      </c>
      <c r="N25" s="75">
        <f>SUM(N20:N24)</f>
        <v>0</v>
      </c>
      <c r="O25" s="62">
        <f>(N25-G25)/G25</f>
        <v>-1</v>
      </c>
      <c r="P25" s="75">
        <f>SUM(P20:P24)</f>
        <v>0</v>
      </c>
    </row>
    <row r="26" spans="1:20" x14ac:dyDescent="0.25">
      <c r="A26" s="25"/>
      <c r="B26" s="25"/>
      <c r="C26" s="65"/>
      <c r="D26" s="65"/>
      <c r="E26" s="65"/>
      <c r="F26" s="65"/>
      <c r="G26" s="65"/>
      <c r="H26" s="65"/>
      <c r="I26" s="65"/>
      <c r="J26" s="66"/>
      <c r="K26" s="46"/>
      <c r="L26" s="66"/>
      <c r="M26" s="46"/>
      <c r="N26" s="66"/>
      <c r="O26" s="46"/>
      <c r="P26" s="64"/>
      <c r="Q26" s="15"/>
      <c r="R26" s="15"/>
      <c r="S26" s="15"/>
      <c r="T26" s="15"/>
    </row>
    <row r="27" spans="1:20" x14ac:dyDescent="0.25">
      <c r="A27" s="59" t="s">
        <v>15</v>
      </c>
      <c r="B27" s="25"/>
      <c r="C27" s="65"/>
      <c r="D27" s="65"/>
      <c r="E27" s="65"/>
      <c r="F27" s="65"/>
      <c r="G27" s="65"/>
      <c r="H27" s="65"/>
      <c r="I27" s="65"/>
      <c r="J27" s="66"/>
      <c r="K27" s="62"/>
      <c r="L27" s="66"/>
      <c r="M27" s="62"/>
      <c r="N27" s="66"/>
      <c r="O27" s="62"/>
      <c r="P27" s="61"/>
      <c r="Q27" s="15"/>
      <c r="R27" s="15"/>
      <c r="S27" s="15"/>
      <c r="T27" s="15"/>
    </row>
    <row r="28" spans="1:20" x14ac:dyDescent="0.25">
      <c r="A28" s="29">
        <v>59445</v>
      </c>
      <c r="B28" s="76" t="s">
        <v>616</v>
      </c>
      <c r="C28" s="31">
        <v>0</v>
      </c>
      <c r="D28" s="31">
        <v>0</v>
      </c>
      <c r="E28" s="34">
        <v>5000</v>
      </c>
      <c r="F28" s="33">
        <v>5000</v>
      </c>
      <c r="G28" s="34">
        <v>15000</v>
      </c>
      <c r="H28" s="34">
        <v>15000</v>
      </c>
      <c r="I28" s="34">
        <v>15000</v>
      </c>
      <c r="J28" s="35">
        <v>7500</v>
      </c>
      <c r="K28" s="37">
        <f>(J28-G28)/G28</f>
        <v>-0.5</v>
      </c>
      <c r="L28" s="35"/>
      <c r="M28" s="36">
        <f>(L28-G28)/G28</f>
        <v>-1</v>
      </c>
      <c r="N28" s="35"/>
      <c r="O28" s="37">
        <f>(N28-G28)/G28</f>
        <v>-1</v>
      </c>
      <c r="P28" s="106"/>
      <c r="Q28" s="15"/>
      <c r="R28" s="15"/>
      <c r="S28" s="15"/>
      <c r="T28" s="15"/>
    </row>
    <row r="29" spans="1:20" x14ac:dyDescent="0.25">
      <c r="A29" s="39">
        <v>59450</v>
      </c>
      <c r="B29" s="25" t="s">
        <v>60</v>
      </c>
      <c r="C29" s="41">
        <v>0</v>
      </c>
      <c r="D29" s="41">
        <v>0</v>
      </c>
      <c r="E29" s="44">
        <v>10000</v>
      </c>
      <c r="F29" s="43">
        <v>10000</v>
      </c>
      <c r="G29" s="44">
        <v>10000</v>
      </c>
      <c r="H29" s="44">
        <v>10000</v>
      </c>
      <c r="I29" s="44">
        <v>10000</v>
      </c>
      <c r="J29" s="45">
        <v>5000</v>
      </c>
      <c r="K29" s="47">
        <f>(J29-G29)/G29</f>
        <v>-0.5</v>
      </c>
      <c r="L29" s="45"/>
      <c r="M29" s="46">
        <f>(L29-G$21)/G$21</f>
        <v>-1</v>
      </c>
      <c r="N29" s="45"/>
      <c r="O29" s="47">
        <f>(N29-G29)/G29</f>
        <v>-1</v>
      </c>
      <c r="P29" s="109"/>
      <c r="Q29" s="15"/>
      <c r="R29" s="15"/>
      <c r="S29" s="15"/>
      <c r="T29" s="15"/>
    </row>
    <row r="30" spans="1:20" x14ac:dyDescent="0.25">
      <c r="A30" s="49">
        <v>59467</v>
      </c>
      <c r="B30" s="50" t="s">
        <v>617</v>
      </c>
      <c r="C30" s="51">
        <v>0</v>
      </c>
      <c r="D30" s="51">
        <v>0</v>
      </c>
      <c r="E30" s="52">
        <v>0</v>
      </c>
      <c r="F30" s="53">
        <v>0</v>
      </c>
      <c r="G30" s="52">
        <v>10000</v>
      </c>
      <c r="H30" s="54">
        <v>10000</v>
      </c>
      <c r="I30" s="54">
        <v>10000</v>
      </c>
      <c r="J30" s="55">
        <v>10000</v>
      </c>
      <c r="K30" s="57">
        <f>(J30-G30)/G30</f>
        <v>0</v>
      </c>
      <c r="L30" s="55"/>
      <c r="M30" s="56">
        <v>1</v>
      </c>
      <c r="N30" s="55"/>
      <c r="O30" s="57">
        <v>1</v>
      </c>
      <c r="P30" s="58"/>
      <c r="Q30" s="15"/>
      <c r="R30" s="15"/>
      <c r="S30" s="15"/>
      <c r="T30" s="15"/>
    </row>
    <row r="31" spans="1:20" s="63" customFormat="1" x14ac:dyDescent="0.25">
      <c r="A31" s="59"/>
      <c r="B31" s="59"/>
      <c r="C31" s="74">
        <f>SUM(C30:C30)</f>
        <v>0</v>
      </c>
      <c r="D31" s="74">
        <f>SUM(D30:D30)</f>
        <v>0</v>
      </c>
      <c r="E31" s="74">
        <f t="shared" ref="E31:J31" si="4">SUM(E28:E30)</f>
        <v>15000</v>
      </c>
      <c r="F31" s="74">
        <f t="shared" si="4"/>
        <v>15000</v>
      </c>
      <c r="G31" s="74">
        <f t="shared" si="4"/>
        <v>35000</v>
      </c>
      <c r="H31" s="74">
        <f t="shared" si="4"/>
        <v>35000</v>
      </c>
      <c r="I31" s="74">
        <f t="shared" si="4"/>
        <v>35000</v>
      </c>
      <c r="J31" s="75">
        <f t="shared" si="4"/>
        <v>22500</v>
      </c>
      <c r="K31" s="62">
        <f>(J31-G31)/G31</f>
        <v>-0.35714285714285715</v>
      </c>
      <c r="L31" s="75">
        <f>SUM(L28:L30)</f>
        <v>0</v>
      </c>
      <c r="M31" s="62">
        <f>(L31-G31)/G31</f>
        <v>-1</v>
      </c>
      <c r="N31" s="75">
        <f>SUM(N28:N30)</f>
        <v>0</v>
      </c>
      <c r="O31" s="62">
        <f>(N31-G31)/G31</f>
        <v>-1</v>
      </c>
      <c r="P31" s="75">
        <f>SUM(P28:P30)</f>
        <v>0</v>
      </c>
    </row>
    <row r="32" spans="1:20" x14ac:dyDescent="0.25">
      <c r="A32" s="25"/>
      <c r="B32" s="25"/>
      <c r="C32" s="65"/>
      <c r="D32" s="65"/>
      <c r="E32" s="65"/>
      <c r="F32" s="65"/>
      <c r="G32" s="65"/>
      <c r="H32" s="65"/>
      <c r="I32" s="65"/>
      <c r="J32" s="66"/>
      <c r="K32" s="46"/>
      <c r="L32" s="66"/>
      <c r="M32" s="46"/>
      <c r="N32" s="66"/>
      <c r="O32" s="46"/>
      <c r="P32" s="64"/>
      <c r="Q32" s="15"/>
      <c r="R32" s="15"/>
      <c r="S32" s="15"/>
      <c r="T32" s="15"/>
    </row>
    <row r="33" spans="1:20" s="63" customFormat="1" x14ac:dyDescent="0.25">
      <c r="A33" s="59" t="s">
        <v>618</v>
      </c>
      <c r="B33" s="59"/>
      <c r="C33" s="74">
        <f>C10+C17+C25+C31</f>
        <v>0</v>
      </c>
      <c r="D33" s="74">
        <f t="shared" ref="D33:P33" si="5">D10+D17+D25+D31</f>
        <v>0</v>
      </c>
      <c r="E33" s="74">
        <f t="shared" si="5"/>
        <v>161031</v>
      </c>
      <c r="F33" s="74">
        <f t="shared" si="5"/>
        <v>161057</v>
      </c>
      <c r="G33" s="74">
        <f t="shared" si="5"/>
        <v>233220</v>
      </c>
      <c r="H33" s="74">
        <f t="shared" si="5"/>
        <v>130124</v>
      </c>
      <c r="I33" s="74">
        <f t="shared" si="5"/>
        <v>233720</v>
      </c>
      <c r="J33" s="75">
        <f t="shared" si="5"/>
        <v>218341</v>
      </c>
      <c r="K33" s="62">
        <f>(J33-G33)/G33</f>
        <v>-6.3798130520538551E-2</v>
      </c>
      <c r="L33" s="75">
        <f>L10+L17+L25+L31</f>
        <v>0</v>
      </c>
      <c r="M33" s="62">
        <f>(L33-G33)/G33</f>
        <v>-1</v>
      </c>
      <c r="N33" s="75">
        <f>N10+N17+N25+N31</f>
        <v>0</v>
      </c>
      <c r="O33" s="62">
        <f>(N33-G33)/G33</f>
        <v>-1</v>
      </c>
      <c r="P33" s="75">
        <f t="shared" si="5"/>
        <v>0</v>
      </c>
    </row>
    <row r="34" spans="1:20" x14ac:dyDescent="0.25">
      <c r="A34" s="25"/>
      <c r="B34" s="25"/>
      <c r="C34" s="65"/>
      <c r="D34" s="65"/>
      <c r="E34" s="65"/>
      <c r="F34" s="65"/>
      <c r="G34" s="65"/>
      <c r="H34" s="65"/>
      <c r="I34" s="65"/>
      <c r="J34" s="66"/>
      <c r="K34" s="46"/>
      <c r="L34" s="66"/>
      <c r="M34" s="46"/>
      <c r="N34" s="66"/>
      <c r="O34" s="46"/>
      <c r="P34" s="64"/>
      <c r="Q34" s="15"/>
      <c r="R34" s="15"/>
      <c r="S34" s="15"/>
      <c r="T34" s="15"/>
    </row>
    <row r="35" spans="1:20" x14ac:dyDescent="0.25">
      <c r="A35" s="25"/>
      <c r="B35" s="25"/>
      <c r="C35" s="65"/>
      <c r="D35" s="65"/>
      <c r="E35" s="65"/>
      <c r="F35" s="65"/>
      <c r="G35" s="65"/>
      <c r="H35" s="65"/>
      <c r="I35" s="65"/>
      <c r="J35" s="66"/>
      <c r="K35" s="46"/>
      <c r="L35" s="66"/>
      <c r="M35" s="46"/>
      <c r="N35" s="66"/>
      <c r="O35" s="46"/>
      <c r="P35" s="64"/>
      <c r="Q35" s="15"/>
      <c r="R35" s="15"/>
      <c r="S35" s="15"/>
      <c r="T35" s="15"/>
    </row>
    <row r="36" spans="1:20" s="63" customFormat="1" ht="16.5" thickBot="1" x14ac:dyDescent="0.3">
      <c r="A36" s="79" t="s">
        <v>619</v>
      </c>
      <c r="B36" s="79"/>
      <c r="C36" s="80">
        <f>C33</f>
        <v>0</v>
      </c>
      <c r="D36" s="80">
        <f t="shared" ref="D36:P36" si="6">D33</f>
        <v>0</v>
      </c>
      <c r="E36" s="80">
        <f t="shared" si="6"/>
        <v>161031</v>
      </c>
      <c r="F36" s="80">
        <f t="shared" si="6"/>
        <v>161057</v>
      </c>
      <c r="G36" s="80">
        <f t="shared" si="6"/>
        <v>233220</v>
      </c>
      <c r="H36" s="80">
        <f t="shared" si="6"/>
        <v>130124</v>
      </c>
      <c r="I36" s="80">
        <f t="shared" si="6"/>
        <v>233720</v>
      </c>
      <c r="J36" s="81">
        <f t="shared" si="6"/>
        <v>218341</v>
      </c>
      <c r="K36" s="82">
        <f>(J36-G36)/G36</f>
        <v>-6.3798130520538551E-2</v>
      </c>
      <c r="L36" s="81">
        <f>L33</f>
        <v>0</v>
      </c>
      <c r="M36" s="82">
        <f>(L36-G36)/G36</f>
        <v>-1</v>
      </c>
      <c r="N36" s="81">
        <f>N33</f>
        <v>0</v>
      </c>
      <c r="O36" s="82">
        <f>(N36-G36)/G36</f>
        <v>-1</v>
      </c>
      <c r="P36" s="81">
        <f t="shared" si="6"/>
        <v>0</v>
      </c>
    </row>
    <row r="37" spans="1:20" x14ac:dyDescent="0.25">
      <c r="A37" s="25"/>
      <c r="B37" s="25"/>
      <c r="C37" s="65"/>
      <c r="D37" s="65"/>
      <c r="E37" s="65"/>
      <c r="F37" s="65"/>
      <c r="G37" s="65"/>
      <c r="H37" s="65"/>
      <c r="I37" s="65"/>
      <c r="J37" s="65"/>
      <c r="K37" s="83"/>
      <c r="L37" s="65"/>
      <c r="M37" s="83"/>
      <c r="N37" s="65"/>
      <c r="O37" s="65"/>
      <c r="P37" s="83"/>
      <c r="Q37" s="15"/>
      <c r="R37" s="15"/>
      <c r="S37" s="15"/>
      <c r="T37" s="15"/>
    </row>
    <row r="38" spans="1:20" x14ac:dyDescent="0.25">
      <c r="A38" s="25"/>
      <c r="B38" s="25"/>
      <c r="C38" s="65"/>
      <c r="D38" s="65"/>
      <c r="E38" s="65"/>
      <c r="F38" s="65"/>
      <c r="G38" s="65"/>
      <c r="H38" s="65"/>
      <c r="I38" s="65"/>
      <c r="J38" s="65"/>
      <c r="K38" s="83"/>
      <c r="L38" s="65"/>
      <c r="M38" s="83"/>
      <c r="N38" s="65"/>
      <c r="O38" s="65"/>
      <c r="P38" s="83"/>
      <c r="Q38" s="15"/>
      <c r="R38" s="15"/>
      <c r="S38" s="15"/>
      <c r="T38" s="15"/>
    </row>
    <row r="39" spans="1:20" x14ac:dyDescent="0.25">
      <c r="A39" s="25"/>
      <c r="B39" s="25"/>
      <c r="C39" s="65"/>
      <c r="D39" s="65"/>
      <c r="E39" s="65"/>
      <c r="F39" s="65"/>
      <c r="G39" s="65"/>
      <c r="H39" s="65"/>
      <c r="I39" s="65"/>
      <c r="J39" s="65"/>
      <c r="K39" s="83"/>
      <c r="L39" s="65"/>
      <c r="M39" s="83"/>
      <c r="N39" s="65"/>
      <c r="O39" s="65"/>
      <c r="P39" s="83"/>
      <c r="Q39" s="15"/>
      <c r="R39" s="15"/>
      <c r="S39" s="15"/>
      <c r="T39" s="15"/>
    </row>
    <row r="40" spans="1:20" x14ac:dyDescent="0.25">
      <c r="A40" s="25"/>
      <c r="B40" s="25"/>
      <c r="C40" s="65"/>
      <c r="D40" s="65"/>
      <c r="E40" s="65"/>
      <c r="F40" s="65"/>
      <c r="G40" s="65"/>
      <c r="H40" s="65"/>
      <c r="I40" s="65"/>
      <c r="J40" s="65"/>
      <c r="K40" s="83"/>
      <c r="L40" s="65"/>
      <c r="M40" s="83"/>
      <c r="N40" s="65"/>
      <c r="O40" s="65"/>
      <c r="P40" s="83"/>
      <c r="Q40" s="15"/>
      <c r="R40" s="15"/>
      <c r="S40" s="15"/>
      <c r="T40" s="15"/>
    </row>
    <row r="41" spans="1:20" x14ac:dyDescent="0.25">
      <c r="A41" s="25"/>
      <c r="B41" s="25"/>
      <c r="C41" s="65"/>
      <c r="D41" s="65"/>
      <c r="E41" s="65"/>
      <c r="F41" s="65"/>
      <c r="G41" s="65"/>
      <c r="H41" s="65"/>
      <c r="I41" s="65"/>
      <c r="J41" s="65"/>
      <c r="K41" s="83"/>
      <c r="L41" s="65"/>
      <c r="M41" s="83"/>
      <c r="N41" s="65"/>
      <c r="O41" s="65"/>
      <c r="P41" s="83"/>
      <c r="Q41" s="15"/>
      <c r="R41" s="15"/>
      <c r="S41" s="15"/>
      <c r="T41" s="15"/>
    </row>
    <row r="42" spans="1:20" x14ac:dyDescent="0.25">
      <c r="A42" s="25"/>
      <c r="B42" s="25"/>
      <c r="C42" s="65"/>
      <c r="D42" s="65"/>
      <c r="E42" s="65"/>
      <c r="F42" s="65"/>
      <c r="G42" s="65"/>
      <c r="H42" s="65"/>
      <c r="I42" s="65"/>
      <c r="J42" s="65"/>
      <c r="K42" s="83"/>
      <c r="L42" s="65"/>
      <c r="M42" s="83"/>
      <c r="N42" s="65"/>
      <c r="O42" s="65"/>
      <c r="P42" s="83"/>
      <c r="Q42" s="15"/>
      <c r="R42" s="15"/>
      <c r="S42" s="15"/>
      <c r="T42" s="15"/>
    </row>
    <row r="43" spans="1:20" x14ac:dyDescent="0.25">
      <c r="A43" s="25"/>
      <c r="B43" s="25"/>
      <c r="C43" s="65"/>
      <c r="D43" s="65"/>
      <c r="E43" s="65"/>
      <c r="F43" s="65"/>
      <c r="G43" s="65"/>
      <c r="H43" s="65"/>
      <c r="I43" s="65"/>
      <c r="J43" s="65"/>
      <c r="K43" s="83"/>
      <c r="L43" s="65"/>
      <c r="M43" s="83"/>
      <c r="N43" s="65"/>
      <c r="O43" s="65"/>
      <c r="P43" s="83"/>
      <c r="Q43" s="15"/>
      <c r="R43" s="15"/>
      <c r="S43" s="15"/>
      <c r="T43" s="15"/>
    </row>
    <row r="44" spans="1:20" x14ac:dyDescent="0.25">
      <c r="A44" s="25"/>
      <c r="B44" s="25"/>
      <c r="C44" s="65"/>
      <c r="D44" s="65"/>
      <c r="E44" s="65"/>
      <c r="F44" s="65"/>
      <c r="G44" s="65"/>
      <c r="H44" s="65"/>
      <c r="I44" s="65"/>
      <c r="J44" s="65"/>
      <c r="K44" s="83"/>
      <c r="L44" s="65"/>
      <c r="M44" s="83"/>
      <c r="N44" s="65"/>
      <c r="O44" s="65"/>
      <c r="P44" s="83"/>
      <c r="Q44" s="15"/>
      <c r="R44" s="15"/>
      <c r="S44" s="15"/>
      <c r="T44" s="15"/>
    </row>
    <row r="45" spans="1:20" x14ac:dyDescent="0.25">
      <c r="A45" s="25"/>
      <c r="B45" s="25"/>
      <c r="C45" s="65"/>
      <c r="D45" s="65"/>
      <c r="E45" s="65"/>
      <c r="F45" s="65"/>
      <c r="G45" s="65"/>
      <c r="H45" s="65"/>
      <c r="I45" s="65"/>
      <c r="J45" s="65"/>
      <c r="K45" s="25"/>
      <c r="L45" s="65"/>
      <c r="M45" s="25"/>
      <c r="N45" s="65"/>
      <c r="O45" s="65"/>
      <c r="P45" s="25"/>
      <c r="Q45" s="15"/>
      <c r="R45" s="15"/>
      <c r="S45" s="15"/>
      <c r="T45" s="15"/>
    </row>
    <row r="46" spans="1:20" x14ac:dyDescent="0.25">
      <c r="A46" s="25"/>
      <c r="B46" s="25"/>
      <c r="C46" s="65"/>
      <c r="D46" s="65"/>
      <c r="E46" s="65"/>
      <c r="F46" s="65"/>
      <c r="G46" s="65"/>
      <c r="H46" s="65"/>
      <c r="I46" s="65"/>
      <c r="J46" s="65"/>
      <c r="K46" s="25"/>
      <c r="L46" s="65"/>
      <c r="M46" s="25"/>
      <c r="N46" s="65"/>
      <c r="O46" s="65"/>
      <c r="P46" s="25"/>
      <c r="Q46" s="15"/>
      <c r="R46" s="15"/>
      <c r="S46" s="15"/>
      <c r="T46" s="15"/>
    </row>
    <row r="47" spans="1:20" x14ac:dyDescent="0.25">
      <c r="A47" s="25"/>
      <c r="B47" s="25"/>
      <c r="C47" s="65"/>
      <c r="D47" s="65"/>
      <c r="E47" s="65"/>
      <c r="F47" s="65"/>
      <c r="G47" s="65"/>
      <c r="H47" s="65"/>
      <c r="I47" s="65"/>
      <c r="J47" s="65"/>
      <c r="K47" s="25"/>
      <c r="L47" s="65"/>
      <c r="M47" s="25"/>
      <c r="N47" s="65"/>
      <c r="O47" s="65"/>
      <c r="P47" s="25"/>
      <c r="Q47" s="15"/>
      <c r="R47" s="15"/>
      <c r="S47" s="15"/>
      <c r="T47" s="15"/>
    </row>
    <row r="48" spans="1:20" x14ac:dyDescent="0.25">
      <c r="A48" s="25"/>
      <c r="B48" s="25"/>
      <c r="C48" s="25"/>
      <c r="D48" s="25"/>
      <c r="E48" s="25"/>
      <c r="F48" s="25"/>
      <c r="G48" s="25"/>
      <c r="H48" s="25"/>
      <c r="I48" s="25"/>
      <c r="J48" s="25"/>
      <c r="K48" s="25"/>
      <c r="L48" s="25"/>
      <c r="M48" s="25"/>
      <c r="N48" s="25"/>
      <c r="O48" s="25"/>
      <c r="P48" s="25"/>
      <c r="Q48" s="15"/>
      <c r="R48" s="15"/>
      <c r="S48" s="15"/>
      <c r="T48" s="15"/>
    </row>
    <row r="49" spans="1:20" x14ac:dyDescent="0.25">
      <c r="A49" s="25"/>
      <c r="B49" s="25"/>
      <c r="C49" s="25"/>
      <c r="D49" s="25"/>
      <c r="E49" s="25"/>
      <c r="F49" s="25"/>
      <c r="G49" s="25"/>
      <c r="H49" s="25"/>
      <c r="I49" s="25"/>
      <c r="J49" s="25"/>
      <c r="K49" s="25"/>
      <c r="L49" s="25"/>
      <c r="M49" s="25"/>
      <c r="N49" s="25"/>
      <c r="O49" s="25"/>
      <c r="P49" s="25"/>
      <c r="Q49" s="15"/>
      <c r="R49" s="15"/>
      <c r="S49" s="15"/>
      <c r="T49" s="15"/>
    </row>
    <row r="50" spans="1:20" x14ac:dyDescent="0.25">
      <c r="A50" s="25"/>
      <c r="B50" s="25"/>
      <c r="C50" s="25"/>
      <c r="D50" s="25"/>
      <c r="E50" s="25"/>
      <c r="F50" s="25"/>
      <c r="G50" s="25"/>
      <c r="H50" s="25"/>
      <c r="I50" s="25"/>
      <c r="J50" s="25"/>
      <c r="K50" s="25"/>
      <c r="L50" s="25"/>
      <c r="M50" s="25"/>
      <c r="N50" s="25"/>
      <c r="O50" s="25"/>
      <c r="P50" s="25"/>
      <c r="Q50" s="15"/>
      <c r="R50" s="15"/>
      <c r="S50" s="15"/>
      <c r="T50" s="15"/>
    </row>
    <row r="51" spans="1:20" x14ac:dyDescent="0.25">
      <c r="A51" s="25"/>
      <c r="B51" s="25"/>
      <c r="C51" s="25"/>
      <c r="D51" s="25"/>
      <c r="E51" s="25"/>
      <c r="F51" s="25"/>
      <c r="G51" s="25"/>
      <c r="H51" s="25"/>
      <c r="I51" s="25"/>
      <c r="J51" s="25"/>
      <c r="K51" s="25"/>
      <c r="L51" s="25"/>
      <c r="M51" s="25"/>
      <c r="N51" s="25"/>
      <c r="O51" s="25"/>
      <c r="P51" s="25"/>
      <c r="Q51" s="15"/>
      <c r="R51" s="15"/>
      <c r="S51" s="15"/>
      <c r="T51" s="15"/>
    </row>
    <row r="52" spans="1:20" x14ac:dyDescent="0.25">
      <c r="A52" s="25"/>
      <c r="B52" s="25"/>
      <c r="C52" s="25"/>
      <c r="D52" s="25"/>
      <c r="E52" s="25"/>
      <c r="F52" s="25"/>
      <c r="G52" s="25"/>
      <c r="H52" s="25"/>
      <c r="I52" s="25"/>
      <c r="J52" s="25"/>
      <c r="K52" s="25"/>
      <c r="L52" s="25"/>
      <c r="M52" s="25"/>
      <c r="N52" s="25"/>
      <c r="O52" s="25"/>
      <c r="P52" s="25"/>
      <c r="Q52" s="15"/>
      <c r="R52" s="15"/>
      <c r="S52" s="15"/>
      <c r="T52" s="15"/>
    </row>
    <row r="53" spans="1:20" x14ac:dyDescent="0.25">
      <c r="A53" s="25"/>
      <c r="B53" s="25"/>
      <c r="C53" s="25"/>
      <c r="D53" s="25"/>
      <c r="E53" s="25"/>
      <c r="F53" s="25"/>
      <c r="G53" s="25"/>
      <c r="H53" s="25"/>
      <c r="I53" s="25"/>
      <c r="J53" s="25"/>
      <c r="K53" s="25"/>
      <c r="L53" s="25"/>
      <c r="M53" s="25"/>
      <c r="N53" s="25"/>
      <c r="O53" s="25"/>
      <c r="P53" s="25"/>
      <c r="Q53" s="15"/>
      <c r="R53" s="15"/>
      <c r="S53" s="15"/>
      <c r="T53" s="15"/>
    </row>
    <row r="54" spans="1:20" x14ac:dyDescent="0.25">
      <c r="A54" s="25"/>
      <c r="B54" s="25"/>
      <c r="C54" s="25"/>
      <c r="D54" s="25"/>
      <c r="E54" s="25"/>
      <c r="F54" s="25"/>
      <c r="G54" s="25"/>
      <c r="H54" s="25"/>
      <c r="I54" s="25"/>
      <c r="J54" s="25"/>
      <c r="K54" s="25"/>
      <c r="L54" s="25"/>
      <c r="M54" s="25"/>
      <c r="N54" s="25"/>
      <c r="O54" s="25"/>
      <c r="P54" s="25"/>
      <c r="Q54" s="15"/>
      <c r="R54" s="15"/>
      <c r="S54" s="15"/>
      <c r="T54" s="15"/>
    </row>
    <row r="55" spans="1:20" x14ac:dyDescent="0.25">
      <c r="A55" s="25"/>
      <c r="B55" s="25"/>
      <c r="C55" s="25"/>
      <c r="D55" s="25"/>
      <c r="E55" s="25"/>
      <c r="F55" s="25"/>
      <c r="G55" s="25"/>
      <c r="H55" s="25"/>
      <c r="I55" s="25"/>
      <c r="J55" s="25"/>
      <c r="K55" s="25"/>
      <c r="L55" s="25"/>
      <c r="M55" s="25"/>
      <c r="N55" s="25"/>
      <c r="O55" s="25"/>
      <c r="P55" s="25"/>
      <c r="Q55" s="15"/>
      <c r="R55" s="15"/>
      <c r="S55" s="15"/>
      <c r="T55" s="15"/>
    </row>
    <row r="56" spans="1:20" x14ac:dyDescent="0.25">
      <c r="A56" s="25"/>
      <c r="B56" s="25"/>
      <c r="C56" s="25"/>
      <c r="D56" s="25"/>
      <c r="E56" s="25"/>
      <c r="F56" s="25"/>
      <c r="G56" s="25"/>
      <c r="H56" s="25"/>
      <c r="I56" s="25"/>
      <c r="J56" s="25"/>
      <c r="K56" s="25"/>
      <c r="L56" s="25"/>
      <c r="M56" s="25"/>
      <c r="N56" s="25"/>
      <c r="O56" s="25"/>
      <c r="P56" s="25"/>
      <c r="Q56" s="15"/>
      <c r="R56" s="15"/>
      <c r="S56" s="15"/>
      <c r="T56" s="15"/>
    </row>
    <row r="57" spans="1:20" x14ac:dyDescent="0.25">
      <c r="A57" s="25"/>
      <c r="B57" s="25"/>
      <c r="C57" s="25"/>
      <c r="D57" s="25"/>
      <c r="E57" s="25"/>
      <c r="F57" s="25"/>
      <c r="G57" s="25"/>
      <c r="H57" s="25"/>
      <c r="I57" s="25"/>
      <c r="J57" s="25"/>
      <c r="K57" s="25"/>
      <c r="L57" s="25"/>
      <c r="M57" s="25"/>
      <c r="N57" s="25"/>
      <c r="O57" s="25"/>
      <c r="P57" s="25"/>
      <c r="Q57" s="15"/>
      <c r="R57" s="15"/>
      <c r="S57" s="15"/>
      <c r="T57" s="15"/>
    </row>
    <row r="58" spans="1:20" x14ac:dyDescent="0.25">
      <c r="A58" s="25"/>
      <c r="B58" s="25"/>
      <c r="C58" s="25"/>
      <c r="D58" s="25"/>
      <c r="E58" s="25"/>
      <c r="F58" s="25"/>
      <c r="G58" s="25"/>
      <c r="H58" s="25"/>
      <c r="I58" s="25"/>
      <c r="J58" s="25"/>
      <c r="K58" s="25"/>
      <c r="L58" s="25"/>
      <c r="M58" s="25"/>
      <c r="N58" s="25"/>
      <c r="O58" s="25"/>
      <c r="P58" s="25"/>
      <c r="Q58" s="15"/>
      <c r="R58" s="15"/>
      <c r="S58" s="15"/>
      <c r="T58" s="15"/>
    </row>
    <row r="59" spans="1:20" x14ac:dyDescent="0.25">
      <c r="Q59" s="15"/>
      <c r="R59" s="15"/>
      <c r="S59" s="15"/>
      <c r="T59" s="15"/>
    </row>
    <row r="60" spans="1:20" x14ac:dyDescent="0.25">
      <c r="Q60" s="15"/>
      <c r="R60" s="15"/>
      <c r="S60" s="15"/>
      <c r="T60" s="15"/>
    </row>
    <row r="61" spans="1:20" x14ac:dyDescent="0.25">
      <c r="Q61" s="15"/>
      <c r="R61" s="15"/>
      <c r="S61" s="15"/>
      <c r="T61" s="15"/>
    </row>
    <row r="62" spans="1:20" x14ac:dyDescent="0.25">
      <c r="Q62" s="15"/>
      <c r="R62" s="15"/>
      <c r="S62" s="15"/>
      <c r="T62" s="15"/>
    </row>
  </sheetData>
  <mergeCells count="10">
    <mergeCell ref="J6:K6"/>
    <mergeCell ref="L6:M6"/>
    <mergeCell ref="N6:O6"/>
    <mergeCell ref="A7:B7"/>
    <mergeCell ref="A1:P1"/>
    <mergeCell ref="A2:P2"/>
    <mergeCell ref="A3:P3"/>
    <mergeCell ref="E5:F5"/>
    <mergeCell ref="G5:I5"/>
    <mergeCell ref="J5:P5"/>
  </mergeCells>
  <printOptions horizontalCentered="1"/>
  <pageMargins left="0.7" right="0.7" top="0.75" bottom="0.75" header="0.3" footer="0.3"/>
  <pageSetup scale="91" orientation="landscape" r:id="rId1"/>
  <headerFooter>
    <oddFooter>&amp;R&amp;P</oddFooter>
  </headerFooter>
  <colBreaks count="1" manualBreakCount="1">
    <brk id="16"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10130-3929-4FF9-A4E4-B5B34B1ABB3B}">
  <sheetPr>
    <pageSetUpPr fitToPage="1"/>
  </sheetPr>
  <dimension ref="A1:F28"/>
  <sheetViews>
    <sheetView view="pageLayout" zoomScaleNormal="100" workbookViewId="0">
      <selection activeCell="K17" sqref="K17"/>
    </sheetView>
  </sheetViews>
  <sheetFormatPr defaultRowHeight="15.75" x14ac:dyDescent="0.25"/>
  <cols>
    <col min="1" max="1" width="7.42578125" style="15" customWidth="1"/>
    <col min="2" max="2" width="35.140625" style="15" bestFit="1" customWidth="1"/>
    <col min="3" max="3" width="7.42578125" style="15" customWidth="1"/>
    <col min="4" max="4" width="50.85546875" style="15" customWidth="1"/>
    <col min="5" max="5" width="13" style="15" customWidth="1"/>
    <col min="6" max="6" width="7" style="15" bestFit="1" customWidth="1"/>
    <col min="7" max="16384" width="9.140625" style="15"/>
  </cols>
  <sheetData>
    <row r="1" spans="1:6" x14ac:dyDescent="0.25">
      <c r="A1" s="314" t="s">
        <v>0</v>
      </c>
      <c r="B1" s="314"/>
      <c r="C1" s="314"/>
      <c r="D1" s="314"/>
      <c r="E1" s="314"/>
      <c r="F1" s="314"/>
    </row>
    <row r="2" spans="1:6" x14ac:dyDescent="0.25">
      <c r="A2" s="314" t="s">
        <v>609</v>
      </c>
      <c r="B2" s="314"/>
      <c r="C2" s="314"/>
      <c r="D2" s="314"/>
      <c r="E2" s="314"/>
      <c r="F2" s="314"/>
    </row>
    <row r="3" spans="1:6" x14ac:dyDescent="0.25">
      <c r="A3" s="323" t="s">
        <v>610</v>
      </c>
      <c r="B3" s="323"/>
      <c r="C3" s="323"/>
      <c r="D3" s="323"/>
      <c r="E3" s="323"/>
      <c r="F3" s="323"/>
    </row>
    <row r="4" spans="1:6" x14ac:dyDescent="0.25">
      <c r="A4" s="25"/>
      <c r="B4" s="25"/>
      <c r="C4" s="25"/>
      <c r="D4" s="25"/>
      <c r="E4" s="25"/>
    </row>
    <row r="5" spans="1:6" ht="15.75" customHeight="1" x14ac:dyDescent="0.25">
      <c r="A5" s="326" t="s">
        <v>67</v>
      </c>
      <c r="B5" s="84"/>
      <c r="C5" s="326" t="s">
        <v>68</v>
      </c>
      <c r="D5" s="85" t="s">
        <v>69</v>
      </c>
      <c r="E5" s="326" t="s">
        <v>70</v>
      </c>
      <c r="F5" s="86"/>
    </row>
    <row r="6" spans="1:6" ht="16.5" thickBot="1" x14ac:dyDescent="0.3">
      <c r="A6" s="327"/>
      <c r="B6" s="87" t="s">
        <v>71</v>
      </c>
      <c r="C6" s="327"/>
      <c r="D6" s="88" t="s">
        <v>72</v>
      </c>
      <c r="E6" s="327"/>
      <c r="F6" s="120" t="s">
        <v>73</v>
      </c>
    </row>
    <row r="7" spans="1:6" ht="16.5" thickTop="1" x14ac:dyDescent="0.25">
      <c r="A7" s="324" t="str">
        <f>'IT 215'!A7</f>
        <v>EXPENDITURES</v>
      </c>
      <c r="B7" s="324"/>
      <c r="C7" s="324"/>
      <c r="D7" s="324"/>
      <c r="E7" s="25"/>
    </row>
    <row r="8" spans="1:6" x14ac:dyDescent="0.25">
      <c r="A8" s="325" t="str">
        <f>'IT 215'!A8</f>
        <v>Personnel Services</v>
      </c>
      <c r="B8" s="325"/>
      <c r="C8" s="325"/>
      <c r="D8" s="325"/>
      <c r="E8" s="77"/>
      <c r="F8" s="89"/>
    </row>
    <row r="9" spans="1:6" x14ac:dyDescent="0.25">
      <c r="A9" s="90">
        <f>'IT 215'!A9</f>
        <v>51069</v>
      </c>
      <c r="B9" s="90" t="str">
        <f>'IT 215'!B9</f>
        <v>Full-Time Wages</v>
      </c>
      <c r="C9" s="91" t="s">
        <v>74</v>
      </c>
      <c r="D9" s="77" t="s">
        <v>732</v>
      </c>
      <c r="E9" s="54">
        <f>'IT 215'!J9</f>
        <v>83741</v>
      </c>
      <c r="F9" s="92">
        <f>'IT 215'!K9</f>
        <v>3.2310157790927024E-2</v>
      </c>
    </row>
    <row r="10" spans="1:6" x14ac:dyDescent="0.25">
      <c r="A10" s="25"/>
      <c r="B10" s="25"/>
      <c r="C10" s="25"/>
      <c r="D10" s="25"/>
      <c r="E10" s="65"/>
      <c r="F10" s="96"/>
    </row>
    <row r="11" spans="1:6" x14ac:dyDescent="0.25">
      <c r="A11" s="100" t="str">
        <f>'IT 215'!A12</f>
        <v>Supplies &amp; Operating Expenses</v>
      </c>
      <c r="B11" s="77"/>
      <c r="C11" s="77"/>
      <c r="D11" s="77"/>
      <c r="E11" s="54"/>
      <c r="F11" s="92"/>
    </row>
    <row r="12" spans="1:6" x14ac:dyDescent="0.25">
      <c r="A12" s="90">
        <f>'IT 215'!A13</f>
        <v>53010</v>
      </c>
      <c r="B12" s="77" t="str">
        <f>'IT 215'!B13</f>
        <v>Office Supplies</v>
      </c>
      <c r="C12" s="91" t="s">
        <v>74</v>
      </c>
      <c r="D12" s="77"/>
      <c r="E12" s="54">
        <f>'IT 215'!J13</f>
        <v>500</v>
      </c>
      <c r="F12" s="92">
        <f>'IT 215'!K13</f>
        <v>0</v>
      </c>
    </row>
    <row r="13" spans="1:6" x14ac:dyDescent="0.25">
      <c r="A13" s="90">
        <f>'IT 215'!A14</f>
        <v>53600</v>
      </c>
      <c r="B13" s="77" t="str">
        <f>'IT 215'!B14</f>
        <v>Minor Equipment</v>
      </c>
      <c r="C13" s="91" t="s">
        <v>74</v>
      </c>
      <c r="D13" s="77" t="s">
        <v>724</v>
      </c>
      <c r="E13" s="54">
        <f>'IT 215'!J14</f>
        <v>4000</v>
      </c>
      <c r="F13" s="92">
        <f>'IT 215'!K14</f>
        <v>1</v>
      </c>
    </row>
    <row r="14" spans="1:6" x14ac:dyDescent="0.25">
      <c r="A14" s="90">
        <f>'IT 215'!A15</f>
        <v>56100</v>
      </c>
      <c r="B14" s="77" t="str">
        <f>'IT 215'!B15</f>
        <v>Travel</v>
      </c>
      <c r="C14" s="91" t="s">
        <v>74</v>
      </c>
      <c r="D14" s="77" t="s">
        <v>620</v>
      </c>
      <c r="E14" s="54">
        <f>'IT 215'!J15</f>
        <v>1000</v>
      </c>
      <c r="F14" s="92">
        <f>'IT 215'!K15</f>
        <v>1</v>
      </c>
    </row>
    <row r="15" spans="1:6" x14ac:dyDescent="0.25">
      <c r="A15" s="90">
        <f>'IT 215'!A16</f>
        <v>59300</v>
      </c>
      <c r="B15" s="77" t="str">
        <f>'IT 215'!B16</f>
        <v>Contingency</v>
      </c>
      <c r="C15" s="91" t="s">
        <v>74</v>
      </c>
      <c r="D15" s="77" t="s">
        <v>621</v>
      </c>
      <c r="E15" s="54">
        <f>'IT 215'!J16</f>
        <v>5000</v>
      </c>
      <c r="F15" s="92">
        <f>'IT 215'!K16</f>
        <v>1</v>
      </c>
    </row>
    <row r="16" spans="1:6" x14ac:dyDescent="0.25">
      <c r="A16" s="25"/>
      <c r="B16" s="25"/>
      <c r="C16" s="25"/>
      <c r="D16" s="25"/>
      <c r="E16" s="65"/>
      <c r="F16" s="96"/>
    </row>
    <row r="17" spans="1:6" x14ac:dyDescent="0.25">
      <c r="A17" s="325" t="str">
        <f>'IT 215'!A19</f>
        <v>Purchased &amp; Contractual Services</v>
      </c>
      <c r="B17" s="325"/>
      <c r="C17" s="325"/>
      <c r="D17" s="325"/>
      <c r="E17" s="54"/>
      <c r="F17" s="92"/>
    </row>
    <row r="18" spans="1:6" x14ac:dyDescent="0.25">
      <c r="A18" s="90">
        <f>'IT 215'!A20</f>
        <v>54010</v>
      </c>
      <c r="B18" s="90" t="str">
        <f>'IT 215'!B20</f>
        <v>Training/Professional Development</v>
      </c>
      <c r="C18" s="97" t="s">
        <v>74</v>
      </c>
      <c r="D18" s="104"/>
      <c r="E18" s="54">
        <f>'IT 215'!J20</f>
        <v>1000</v>
      </c>
      <c r="F18" s="92">
        <f>'IT 215'!K20</f>
        <v>1</v>
      </c>
    </row>
    <row r="19" spans="1:6" ht="26.25" x14ac:dyDescent="0.25">
      <c r="A19" s="90">
        <f>'IT 215'!A21</f>
        <v>54510</v>
      </c>
      <c r="B19" s="90" t="str">
        <f>'IT 215'!B21</f>
        <v>Professional Services</v>
      </c>
      <c r="C19" s="97" t="s">
        <v>74</v>
      </c>
      <c r="D19" s="132" t="s">
        <v>725</v>
      </c>
      <c r="E19" s="54">
        <f>'IT 215'!J21</f>
        <v>54500</v>
      </c>
      <c r="F19" s="92">
        <f>'IT 215'!K21</f>
        <v>6.8627450980392163E-2</v>
      </c>
    </row>
    <row r="20" spans="1:6" x14ac:dyDescent="0.25">
      <c r="A20" s="90">
        <f>'IT 215'!A22</f>
        <v>55120</v>
      </c>
      <c r="B20" s="90" t="str">
        <f>'IT 215'!B22</f>
        <v>Telephone/Internet</v>
      </c>
      <c r="C20" s="97" t="s">
        <v>74</v>
      </c>
      <c r="D20" s="90"/>
      <c r="E20" s="54">
        <f>'IT 215'!J22</f>
        <v>7600</v>
      </c>
      <c r="F20" s="92">
        <f>'IT 215'!K22</f>
        <v>-0.55555555555555558</v>
      </c>
    </row>
    <row r="21" spans="1:6" x14ac:dyDescent="0.25">
      <c r="A21" s="90">
        <f>'IT 215'!A23</f>
        <v>57400</v>
      </c>
      <c r="B21" s="90" t="str">
        <f>'IT 215'!B23</f>
        <v>Computer Equipment</v>
      </c>
      <c r="C21" s="97" t="s">
        <v>74</v>
      </c>
      <c r="D21" s="90"/>
      <c r="E21" s="54">
        <f>'IT 215'!J23</f>
        <v>1000</v>
      </c>
      <c r="F21" s="92">
        <f>'IT 215'!K23</f>
        <v>1</v>
      </c>
    </row>
    <row r="22" spans="1:6" x14ac:dyDescent="0.25">
      <c r="A22" s="90">
        <f>'IT 215'!A24</f>
        <v>57410</v>
      </c>
      <c r="B22" s="90" t="str">
        <f>'IT 215'!B24</f>
        <v>Software</v>
      </c>
      <c r="C22" s="97" t="s">
        <v>74</v>
      </c>
      <c r="D22" s="94" t="s">
        <v>622</v>
      </c>
      <c r="E22" s="54">
        <f>'IT 215'!J24</f>
        <v>37500</v>
      </c>
      <c r="F22" s="92">
        <f>'IT 215'!K24</f>
        <v>4.1666666666666664E-2</v>
      </c>
    </row>
    <row r="23" spans="1:6" x14ac:dyDescent="0.25">
      <c r="A23" s="25"/>
      <c r="B23" s="25"/>
      <c r="C23" s="25"/>
      <c r="D23" s="25"/>
      <c r="E23" s="65"/>
      <c r="F23" s="96"/>
    </row>
    <row r="24" spans="1:6" x14ac:dyDescent="0.25">
      <c r="A24" s="100" t="str">
        <f>'IT 215'!A27</f>
        <v>Capital Items</v>
      </c>
      <c r="B24" s="100"/>
      <c r="C24" s="100"/>
      <c r="D24" s="77"/>
      <c r="E24" s="54"/>
      <c r="F24" s="92"/>
    </row>
    <row r="25" spans="1:6" x14ac:dyDescent="0.25">
      <c r="A25" s="93">
        <f>'IT 215'!A28</f>
        <v>59445</v>
      </c>
      <c r="B25" s="93" t="str">
        <f>'IT 215'!B28</f>
        <v>Computer Reserve</v>
      </c>
      <c r="C25" s="91" t="s">
        <v>74</v>
      </c>
      <c r="D25" s="94" t="s">
        <v>726</v>
      </c>
      <c r="E25" s="98">
        <f>'IT 215'!J28</f>
        <v>7500</v>
      </c>
      <c r="F25" s="92">
        <f>'IT 215'!K28</f>
        <v>-0.5</v>
      </c>
    </row>
    <row r="26" spans="1:6" x14ac:dyDescent="0.25">
      <c r="A26" s="93">
        <f>'IT 215'!A29</f>
        <v>59450</v>
      </c>
      <c r="B26" s="93" t="str">
        <f>'IT 215'!B29</f>
        <v>Telephone System Upgrade Reserve</v>
      </c>
      <c r="C26" s="91" t="s">
        <v>74</v>
      </c>
      <c r="D26" s="94" t="s">
        <v>727</v>
      </c>
      <c r="E26" s="98">
        <f>'IT 215'!J29</f>
        <v>5000</v>
      </c>
      <c r="F26" s="92">
        <f>'IT 215'!K29</f>
        <v>-0.5</v>
      </c>
    </row>
    <row r="27" spans="1:6" x14ac:dyDescent="0.25">
      <c r="A27" s="93">
        <f>'IT 215'!A30</f>
        <v>59467</v>
      </c>
      <c r="B27" s="93" t="str">
        <f>'IT 215'!B30</f>
        <v>Server Reserve</v>
      </c>
      <c r="C27" s="91" t="s">
        <v>74</v>
      </c>
      <c r="D27" s="94" t="s">
        <v>623</v>
      </c>
      <c r="E27" s="98">
        <f>'IT 215'!J30</f>
        <v>10000</v>
      </c>
      <c r="F27" s="92">
        <f>'IT 215'!K30</f>
        <v>0</v>
      </c>
    </row>
    <row r="28" spans="1:6" x14ac:dyDescent="0.25">
      <c r="A28" s="25"/>
      <c r="B28" s="25"/>
      <c r="C28" s="25"/>
      <c r="D28" s="25"/>
      <c r="E28" s="65"/>
      <c r="F28" s="96"/>
    </row>
  </sheetData>
  <mergeCells count="9">
    <mergeCell ref="A7:D7"/>
    <mergeCell ref="A8:D8"/>
    <mergeCell ref="A17:D17"/>
    <mergeCell ref="A1:F1"/>
    <mergeCell ref="A2:F2"/>
    <mergeCell ref="A3:F3"/>
    <mergeCell ref="A5:A6"/>
    <mergeCell ref="C5:C6"/>
    <mergeCell ref="E5:E6"/>
  </mergeCells>
  <printOptions horizontalCentered="1"/>
  <pageMargins left="0.7" right="0.7" top="0.75" bottom="0.75" header="0.3" footer="0.3"/>
  <pageSetup orientation="landscape" r:id="rId1"/>
  <headerFooter>
    <oddFooter>&amp;R&amp;P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74DF6-641C-4FE3-9B77-51F5249E0917}">
  <sheetPr>
    <pageSetUpPr fitToPage="1"/>
  </sheetPr>
  <dimension ref="A1:M26"/>
  <sheetViews>
    <sheetView view="pageLayout" zoomScaleNormal="100" workbookViewId="0">
      <selection activeCell="K17" sqref="K17"/>
    </sheetView>
  </sheetViews>
  <sheetFormatPr defaultColWidth="9.140625" defaultRowHeight="15.75" customHeight="1" x14ac:dyDescent="0.25"/>
  <cols>
    <col min="1" max="1" width="36.28515625" style="1" bestFit="1" customWidth="1"/>
    <col min="2" max="9" width="10.85546875" style="1" customWidth="1"/>
    <col min="10" max="12" width="10.85546875" style="1" hidden="1" customWidth="1"/>
    <col min="13" max="16384" width="9.140625" style="1"/>
  </cols>
  <sheetData>
    <row r="1" spans="1:13" ht="15.75" customHeight="1" x14ac:dyDescent="0.25">
      <c r="A1" s="314" t="s">
        <v>0</v>
      </c>
      <c r="B1" s="314"/>
      <c r="C1" s="314"/>
      <c r="D1" s="314"/>
      <c r="E1" s="314"/>
      <c r="F1" s="314"/>
      <c r="G1" s="314"/>
      <c r="H1" s="314"/>
      <c r="I1" s="314"/>
      <c r="J1" s="314"/>
      <c r="K1" s="314"/>
      <c r="L1" s="314"/>
    </row>
    <row r="2" spans="1:13" ht="15.75" customHeight="1" x14ac:dyDescent="0.25">
      <c r="A2" s="314" t="s">
        <v>122</v>
      </c>
      <c r="B2" s="314"/>
      <c r="C2" s="314"/>
      <c r="D2" s="314"/>
      <c r="E2" s="314"/>
      <c r="F2" s="314"/>
      <c r="G2" s="314"/>
      <c r="H2" s="314"/>
      <c r="I2" s="314"/>
      <c r="J2" s="314"/>
      <c r="K2" s="314"/>
      <c r="L2" s="314"/>
    </row>
    <row r="3" spans="1:13" ht="15.75" customHeight="1" x14ac:dyDescent="0.25">
      <c r="A3" s="323" t="s">
        <v>123</v>
      </c>
      <c r="B3" s="323"/>
      <c r="C3" s="323"/>
      <c r="D3" s="323"/>
      <c r="E3" s="323"/>
      <c r="F3" s="323"/>
      <c r="G3" s="323"/>
      <c r="H3" s="323"/>
      <c r="I3" s="323"/>
      <c r="J3" s="323"/>
      <c r="K3" s="323"/>
      <c r="L3" s="323"/>
    </row>
    <row r="5" spans="1:13" ht="15.75" customHeight="1" x14ac:dyDescent="0.25">
      <c r="A5" s="3" t="s">
        <v>3</v>
      </c>
      <c r="C5" s="107"/>
      <c r="D5" s="107"/>
      <c r="E5" s="107"/>
      <c r="F5" s="107"/>
      <c r="G5" s="107"/>
      <c r="H5" s="107"/>
      <c r="I5" s="107"/>
      <c r="J5" s="107"/>
      <c r="K5" s="107"/>
      <c r="L5" s="107"/>
      <c r="M5" s="107"/>
    </row>
    <row r="6" spans="1:13" ht="15.75" customHeight="1" x14ac:dyDescent="0.25">
      <c r="A6" s="316" t="s">
        <v>124</v>
      </c>
      <c r="B6" s="316"/>
      <c r="C6" s="316"/>
      <c r="D6" s="316"/>
      <c r="E6" s="316"/>
      <c r="F6" s="316"/>
      <c r="G6" s="316"/>
      <c r="H6" s="316"/>
      <c r="I6" s="316"/>
      <c r="J6" s="316"/>
      <c r="K6" s="316"/>
      <c r="L6" s="316"/>
      <c r="M6" s="107"/>
    </row>
    <row r="8" spans="1:13" ht="15.75" customHeight="1" x14ac:dyDescent="0.25">
      <c r="A8" s="3" t="s">
        <v>5</v>
      </c>
    </row>
    <row r="9" spans="1:13" ht="15.75" customHeight="1" x14ac:dyDescent="0.25">
      <c r="A9" s="329" t="s">
        <v>125</v>
      </c>
      <c r="B9" s="329"/>
      <c r="C9" s="329"/>
      <c r="D9" s="329"/>
      <c r="E9" s="329"/>
      <c r="F9" s="329"/>
      <c r="G9" s="329"/>
      <c r="H9" s="329"/>
      <c r="I9" s="329"/>
      <c r="J9" s="329"/>
      <c r="K9" s="329"/>
      <c r="L9" s="329"/>
    </row>
    <row r="11" spans="1:13" ht="15.75" customHeight="1" x14ac:dyDescent="0.25">
      <c r="A11" s="3" t="s">
        <v>7</v>
      </c>
    </row>
    <row r="12" spans="1:13" ht="31.5" customHeight="1" x14ac:dyDescent="0.25">
      <c r="A12" s="316" t="s">
        <v>126</v>
      </c>
      <c r="B12" s="316"/>
      <c r="C12" s="316"/>
      <c r="D12" s="316"/>
      <c r="E12" s="316"/>
      <c r="F12" s="316"/>
      <c r="G12" s="316"/>
      <c r="H12" s="316"/>
      <c r="I12" s="316"/>
      <c r="J12" s="316"/>
      <c r="K12" s="316"/>
      <c r="L12" s="316"/>
    </row>
    <row r="14" spans="1:13" ht="15.75" customHeight="1" x14ac:dyDescent="0.25">
      <c r="A14" s="312" t="s">
        <v>9</v>
      </c>
      <c r="B14" s="312"/>
      <c r="C14" s="312"/>
      <c r="D14" s="312"/>
      <c r="E14" s="312"/>
      <c r="F14" s="312"/>
      <c r="G14" s="312"/>
      <c r="H14" s="312"/>
      <c r="I14" s="312"/>
      <c r="J14" s="312"/>
      <c r="K14" s="312"/>
      <c r="L14" s="312"/>
    </row>
    <row r="15" spans="1:13" ht="15.75" customHeight="1" x14ac:dyDescent="0.25">
      <c r="A15" s="4"/>
      <c r="B15" s="5" t="str">
        <f>'DA 220'!C5</f>
        <v>FY20-21</v>
      </c>
      <c r="C15" s="5" t="str">
        <f>'DA 220'!D5</f>
        <v>FY21-22</v>
      </c>
      <c r="D15" s="313" t="str">
        <f>'DA 220'!E5</f>
        <v>FY22-23</v>
      </c>
      <c r="E15" s="313"/>
      <c r="F15" s="313" t="str">
        <f>'DA 220'!G5</f>
        <v>FY23-24</v>
      </c>
      <c r="G15" s="313"/>
      <c r="H15" s="313"/>
      <c r="I15" s="313" t="s">
        <v>88</v>
      </c>
      <c r="J15" s="313"/>
      <c r="K15" s="313"/>
      <c r="L15" s="313"/>
    </row>
    <row r="16" spans="1:13" ht="15.75" customHeight="1" thickBot="1" x14ac:dyDescent="0.3">
      <c r="A16" s="6"/>
      <c r="B16" s="7" t="str">
        <f>'DA 220'!C6</f>
        <v>Actual</v>
      </c>
      <c r="C16" s="7" t="str">
        <f>'DA 220'!D6</f>
        <v>Actual</v>
      </c>
      <c r="D16" s="7" t="str">
        <f>'DA 220'!E6</f>
        <v>Budget</v>
      </c>
      <c r="E16" s="7" t="str">
        <f>'DA 220'!F6</f>
        <v>Actual</v>
      </c>
      <c r="F16" s="7" t="str">
        <f>'DA 220'!G6</f>
        <v>Budget</v>
      </c>
      <c r="G16" s="7" t="str">
        <f>'DA 220'!H6</f>
        <v>YTD</v>
      </c>
      <c r="H16" s="7" t="str">
        <f>'DA 220'!I6</f>
        <v>Est. EOY</v>
      </c>
      <c r="I16" s="7" t="s">
        <v>11</v>
      </c>
      <c r="J16" s="7" t="s">
        <v>12</v>
      </c>
      <c r="K16" s="7" t="s">
        <v>13</v>
      </c>
      <c r="L16" s="7" t="s">
        <v>14</v>
      </c>
    </row>
    <row r="17" spans="1:12" ht="15.75" customHeight="1" thickTop="1" x14ac:dyDescent="0.25">
      <c r="A17" s="1" t="str">
        <f>'DA 220'!A8</f>
        <v>Personnel Services</v>
      </c>
      <c r="B17" s="8">
        <f>'DA 220'!C17</f>
        <v>205373</v>
      </c>
      <c r="C17" s="8">
        <f>'DA 220'!D17</f>
        <v>212175</v>
      </c>
      <c r="D17" s="8">
        <f>'DA 220'!E17</f>
        <v>276446</v>
      </c>
      <c r="E17" s="8">
        <f>'DA 220'!F17</f>
        <v>267881</v>
      </c>
      <c r="F17" s="8">
        <f>'DA 220'!G17</f>
        <v>369975</v>
      </c>
      <c r="G17" s="8">
        <f>'DA 220'!H17</f>
        <v>179156</v>
      </c>
      <c r="H17" s="8">
        <f>'DA 220'!I17</f>
        <v>365975</v>
      </c>
      <c r="I17" s="9">
        <f>'DA 220'!J17</f>
        <v>381749</v>
      </c>
      <c r="J17" s="9">
        <f>'DA 220'!L17</f>
        <v>0</v>
      </c>
      <c r="K17" s="9">
        <f>'DA 220'!N17</f>
        <v>0</v>
      </c>
      <c r="L17" s="9">
        <f>'DA 220'!P17</f>
        <v>0</v>
      </c>
    </row>
    <row r="18" spans="1:12" ht="15.75" customHeight="1" x14ac:dyDescent="0.25">
      <c r="A18" s="1" t="str">
        <f>'DA 220'!A19</f>
        <v>Supplies &amp; Operating Expenses</v>
      </c>
      <c r="B18" s="8">
        <f>'DA 220'!C31</f>
        <v>6044</v>
      </c>
      <c r="C18" s="8">
        <f>'DA 220'!D31</f>
        <v>12467</v>
      </c>
      <c r="D18" s="8">
        <f>'DA 220'!E31</f>
        <v>14950</v>
      </c>
      <c r="E18" s="8">
        <f>'DA 220'!F31</f>
        <v>13852</v>
      </c>
      <c r="F18" s="8">
        <f>'DA 220'!G31</f>
        <v>15450</v>
      </c>
      <c r="G18" s="8">
        <f>'DA 220'!H31</f>
        <v>4686</v>
      </c>
      <c r="H18" s="8">
        <f>'DA 220'!I31</f>
        <v>10225</v>
      </c>
      <c r="I18" s="9">
        <f>'DA 220'!J31</f>
        <v>19300</v>
      </c>
      <c r="J18" s="9">
        <f>'DA 220'!L31</f>
        <v>0</v>
      </c>
      <c r="K18" s="9">
        <f>'DA 220'!N31</f>
        <v>0</v>
      </c>
      <c r="L18" s="9">
        <f>'DA 220'!P31</f>
        <v>0</v>
      </c>
    </row>
    <row r="19" spans="1:12" ht="15.75" customHeight="1" x14ac:dyDescent="0.25">
      <c r="A19" s="1" t="str">
        <f>'DA 220'!A40</f>
        <v>Purchased &amp; Contractual Services</v>
      </c>
      <c r="B19" s="8">
        <f>'DA 220'!C52</f>
        <v>20466</v>
      </c>
      <c r="C19" s="8">
        <f>'DA 220'!D52</f>
        <v>22618</v>
      </c>
      <c r="D19" s="8">
        <f>'DA 220'!E52</f>
        <v>41958</v>
      </c>
      <c r="E19" s="8">
        <f>'DA 220'!F52</f>
        <v>28498</v>
      </c>
      <c r="F19" s="8">
        <f>'DA 220'!G52</f>
        <v>45000</v>
      </c>
      <c r="G19" s="8">
        <f>'DA 220'!H52</f>
        <v>18715</v>
      </c>
      <c r="H19" s="8">
        <f>'DA 220'!I52</f>
        <v>39106.42</v>
      </c>
      <c r="I19" s="9">
        <f>'DA 220'!J52</f>
        <v>63350</v>
      </c>
      <c r="J19" s="9">
        <f>'DA 220'!L52</f>
        <v>0</v>
      </c>
      <c r="K19" s="9">
        <f>'DA 220'!N52</f>
        <v>0</v>
      </c>
      <c r="L19" s="9">
        <f>'DA 220'!P52</f>
        <v>0</v>
      </c>
    </row>
    <row r="20" spans="1:12" ht="15.75" customHeight="1" x14ac:dyDescent="0.25">
      <c r="A20" s="1" t="str">
        <f>'DA 220'!A54</f>
        <v>Capital Items</v>
      </c>
      <c r="B20" s="8">
        <f>'DA 220'!C56</f>
        <v>0</v>
      </c>
      <c r="C20" s="8">
        <f>'DA 220'!D56</f>
        <v>0</v>
      </c>
      <c r="D20" s="8">
        <f>'DA 220'!E56</f>
        <v>5000</v>
      </c>
      <c r="E20" s="8">
        <f>'DA 220'!F56</f>
        <v>5000</v>
      </c>
      <c r="F20" s="8">
        <f>'DA 220'!G56</f>
        <v>0</v>
      </c>
      <c r="G20" s="8">
        <f>'DA 220'!H56</f>
        <v>0</v>
      </c>
      <c r="H20" s="8">
        <f>'DA 220'!I56</f>
        <v>0</v>
      </c>
      <c r="I20" s="9">
        <f>'DA 220'!J56</f>
        <v>10000</v>
      </c>
      <c r="J20" s="9">
        <f>'DA 220'!N56</f>
        <v>0</v>
      </c>
      <c r="K20" s="9">
        <f>'DA 220'!N56</f>
        <v>0</v>
      </c>
      <c r="L20" s="9">
        <f>'DA 220'!P56</f>
        <v>0</v>
      </c>
    </row>
    <row r="21" spans="1:12" ht="15.75" customHeight="1" x14ac:dyDescent="0.25">
      <c r="A21" s="3" t="str">
        <f>'DA 220'!A58</f>
        <v>Total District Attorney Expenditures</v>
      </c>
      <c r="B21" s="10">
        <f t="shared" ref="B21:I21" si="0">SUM(B17:B20)</f>
        <v>231883</v>
      </c>
      <c r="C21" s="10">
        <f t="shared" si="0"/>
        <v>247260</v>
      </c>
      <c r="D21" s="10">
        <f t="shared" si="0"/>
        <v>338354</v>
      </c>
      <c r="E21" s="10">
        <f t="shared" si="0"/>
        <v>315231</v>
      </c>
      <c r="F21" s="10">
        <f t="shared" si="0"/>
        <v>430425</v>
      </c>
      <c r="G21" s="10">
        <f t="shared" si="0"/>
        <v>202557</v>
      </c>
      <c r="H21" s="10">
        <f t="shared" si="0"/>
        <v>415306.42</v>
      </c>
      <c r="I21" s="11">
        <f t="shared" si="0"/>
        <v>474399</v>
      </c>
      <c r="J21" s="11">
        <f>SUM(J17:J20)</f>
        <v>0</v>
      </c>
      <c r="K21" s="11">
        <f>SUM(K17:K20)</f>
        <v>0</v>
      </c>
      <c r="L21" s="11">
        <f>SUM(L17:L20)</f>
        <v>0</v>
      </c>
    </row>
    <row r="22" spans="1:12" ht="15.75" customHeight="1" x14ac:dyDescent="0.25">
      <c r="B22" s="8"/>
      <c r="C22" s="8"/>
      <c r="D22" s="8"/>
      <c r="E22" s="8"/>
      <c r="F22" s="8"/>
      <c r="G22" s="8"/>
      <c r="H22" s="8"/>
      <c r="I22" s="9"/>
      <c r="J22" s="9"/>
      <c r="K22" s="9"/>
      <c r="L22" s="9"/>
    </row>
    <row r="23" spans="1:12" ht="15.75" customHeight="1" x14ac:dyDescent="0.25">
      <c r="A23" s="3" t="str">
        <f>'DA 220'!A65</f>
        <v>Total District Attorney Revenues</v>
      </c>
      <c r="B23" s="10">
        <f>'DA 220'!C65</f>
        <v>21890</v>
      </c>
      <c r="C23" s="10">
        <f>'DA 220'!D65</f>
        <v>10401</v>
      </c>
      <c r="D23" s="10">
        <f>'DA 220'!E65</f>
        <v>10000</v>
      </c>
      <c r="E23" s="10">
        <f>'DA 220'!F65</f>
        <v>13517</v>
      </c>
      <c r="F23" s="10">
        <f>'DA 220'!G65</f>
        <v>15000</v>
      </c>
      <c r="G23" s="10">
        <f>'DA 220'!H65</f>
        <v>3770</v>
      </c>
      <c r="H23" s="10">
        <f>'DA 220'!I65</f>
        <v>8000</v>
      </c>
      <c r="I23" s="11">
        <f>'DA 220'!J65</f>
        <v>10000</v>
      </c>
      <c r="J23" s="11">
        <f>'DA 220'!N65</f>
        <v>0</v>
      </c>
      <c r="K23" s="11">
        <f>'DA 220'!N65</f>
        <v>0</v>
      </c>
      <c r="L23" s="11">
        <f>'DA 220'!P65</f>
        <v>0</v>
      </c>
    </row>
    <row r="24" spans="1:12" ht="15.75" customHeight="1" x14ac:dyDescent="0.25">
      <c r="B24" s="8"/>
      <c r="C24" s="8"/>
      <c r="D24" s="8"/>
      <c r="E24" s="8"/>
      <c r="F24" s="8"/>
      <c r="G24" s="8"/>
      <c r="H24" s="8"/>
      <c r="I24" s="9"/>
      <c r="J24" s="9"/>
      <c r="K24" s="9"/>
      <c r="L24" s="9"/>
    </row>
    <row r="25" spans="1:12" ht="15.75" customHeight="1" x14ac:dyDescent="0.25">
      <c r="B25" s="8"/>
      <c r="C25" s="8"/>
      <c r="D25" s="8"/>
      <c r="E25" s="8"/>
      <c r="F25" s="8"/>
      <c r="G25" s="8"/>
      <c r="H25" s="8"/>
      <c r="I25" s="9"/>
      <c r="J25" s="9"/>
      <c r="K25" s="9"/>
      <c r="L25" s="9"/>
    </row>
    <row r="26" spans="1:12" ht="15.75" customHeight="1" thickBot="1" x14ac:dyDescent="0.3">
      <c r="A26" s="12" t="str">
        <f>'DA 220'!A68</f>
        <v>Net District Attorney Budget</v>
      </c>
      <c r="B26" s="13">
        <f>B21-B23</f>
        <v>209993</v>
      </c>
      <c r="C26" s="13">
        <f t="shared" ref="C26:J26" si="1">C21-C23</f>
        <v>236859</v>
      </c>
      <c r="D26" s="13">
        <f t="shared" si="1"/>
        <v>328354</v>
      </c>
      <c r="E26" s="13">
        <f t="shared" si="1"/>
        <v>301714</v>
      </c>
      <c r="F26" s="13">
        <f t="shared" si="1"/>
        <v>415425</v>
      </c>
      <c r="G26" s="13">
        <f t="shared" si="1"/>
        <v>198787</v>
      </c>
      <c r="H26" s="13">
        <f t="shared" si="1"/>
        <v>407306.42</v>
      </c>
      <c r="I26" s="14">
        <f t="shared" si="1"/>
        <v>464399</v>
      </c>
      <c r="J26" s="14">
        <f t="shared" si="1"/>
        <v>0</v>
      </c>
      <c r="K26" s="14">
        <f>K21-K23</f>
        <v>0</v>
      </c>
      <c r="L26" s="14">
        <f>L21-L23</f>
        <v>0</v>
      </c>
    </row>
  </sheetData>
  <mergeCells count="10">
    <mergeCell ref="A14:L14"/>
    <mergeCell ref="D15:E15"/>
    <mergeCell ref="F15:H15"/>
    <mergeCell ref="I15:L15"/>
    <mergeCell ref="A1:L1"/>
    <mergeCell ref="A2:L2"/>
    <mergeCell ref="A3:L3"/>
    <mergeCell ref="A6:L6"/>
    <mergeCell ref="A9:L9"/>
    <mergeCell ref="A12:L12"/>
  </mergeCells>
  <printOptions horizontalCentered="1"/>
  <pageMargins left="0.7" right="0.7" top="0.75" bottom="0.75" header="0.3" footer="0.3"/>
  <pageSetup scale="99" orientation="landscape" r:id="rId1"/>
  <headerFooter>
    <oddFooter>&amp;R&amp;P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FE3A4-6DDE-47A1-9D0D-F214E235DC23}">
  <sheetPr>
    <pageSetUpPr fitToPage="1"/>
  </sheetPr>
  <dimension ref="A1:T92"/>
  <sheetViews>
    <sheetView view="pageLayout" zoomScaleNormal="100" zoomScaleSheetLayoutView="100" workbookViewId="0">
      <selection activeCell="K17" sqref="K17"/>
    </sheetView>
  </sheetViews>
  <sheetFormatPr defaultColWidth="9.140625" defaultRowHeight="15.75" x14ac:dyDescent="0.25"/>
  <cols>
    <col min="1" max="1" width="5.28515625" style="15" bestFit="1" customWidth="1"/>
    <col min="2" max="2" width="30.7109375" style="15" bestFit="1" customWidth="1"/>
    <col min="3" max="9" width="9.140625" style="15"/>
    <col min="10" max="10" width="8.7109375" style="15" bestFit="1" customWidth="1"/>
    <col min="11" max="11" width="8.140625" style="15" bestFit="1" customWidth="1"/>
    <col min="12" max="12" width="8.5703125" style="15" hidden="1" customWidth="1"/>
    <col min="13" max="13" width="8.140625" style="15" hidden="1" customWidth="1"/>
    <col min="14" max="16" width="8.5703125" style="15" hidden="1" customWidth="1"/>
    <col min="17" max="17" width="9.28515625" customWidth="1"/>
    <col min="18" max="19" width="11.5703125" bestFit="1" customWidth="1"/>
    <col min="20" max="20" width="9.28515625" customWidth="1"/>
    <col min="21" max="16384" width="9.140625" style="15"/>
  </cols>
  <sheetData>
    <row r="1" spans="1:20" x14ac:dyDescent="0.25">
      <c r="A1" s="314" t="s">
        <v>0</v>
      </c>
      <c r="B1" s="314"/>
      <c r="C1" s="314"/>
      <c r="D1" s="314"/>
      <c r="E1" s="314"/>
      <c r="F1" s="314"/>
      <c r="G1" s="314"/>
      <c r="H1" s="314"/>
      <c r="I1" s="314"/>
      <c r="J1" s="314"/>
      <c r="K1" s="314"/>
      <c r="L1" s="314"/>
      <c r="M1" s="314"/>
      <c r="N1" s="314"/>
      <c r="O1" s="314"/>
      <c r="P1" s="314"/>
      <c r="Q1" s="15"/>
      <c r="R1" s="15"/>
      <c r="S1" s="15"/>
      <c r="T1" s="15"/>
    </row>
    <row r="2" spans="1:20" x14ac:dyDescent="0.25">
      <c r="A2" s="314" t="s">
        <v>122</v>
      </c>
      <c r="B2" s="314"/>
      <c r="C2" s="314"/>
      <c r="D2" s="314"/>
      <c r="E2" s="314"/>
      <c r="F2" s="314"/>
      <c r="G2" s="314"/>
      <c r="H2" s="314"/>
      <c r="I2" s="314"/>
      <c r="J2" s="314"/>
      <c r="K2" s="314"/>
      <c r="L2" s="314"/>
      <c r="M2" s="314"/>
      <c r="N2" s="314"/>
      <c r="O2" s="314"/>
      <c r="P2" s="314"/>
      <c r="Q2" s="15"/>
      <c r="R2" s="15"/>
      <c r="S2" s="15"/>
      <c r="T2" s="15"/>
    </row>
    <row r="3" spans="1:20" x14ac:dyDescent="0.25">
      <c r="A3" s="323" t="s">
        <v>123</v>
      </c>
      <c r="B3" s="323"/>
      <c r="C3" s="323"/>
      <c r="D3" s="323"/>
      <c r="E3" s="323"/>
      <c r="F3" s="323"/>
      <c r="G3" s="323"/>
      <c r="H3" s="323"/>
      <c r="I3" s="323"/>
      <c r="J3" s="323"/>
      <c r="K3" s="323"/>
      <c r="L3" s="323"/>
      <c r="M3" s="323"/>
      <c r="N3" s="323"/>
      <c r="O3" s="323"/>
      <c r="P3" s="323"/>
      <c r="Q3" s="15"/>
      <c r="R3" s="15"/>
      <c r="S3" s="15"/>
      <c r="T3" s="15"/>
    </row>
    <row r="5" spans="1:20" x14ac:dyDescent="0.25">
      <c r="A5" s="16"/>
      <c r="B5" s="16"/>
      <c r="C5" s="17" t="s">
        <v>16</v>
      </c>
      <c r="D5" s="17" t="s">
        <v>17</v>
      </c>
      <c r="E5" s="319" t="s">
        <v>18</v>
      </c>
      <c r="F5" s="320"/>
      <c r="G5" s="321" t="s">
        <v>10</v>
      </c>
      <c r="H5" s="321"/>
      <c r="I5" s="321"/>
      <c r="J5" s="322" t="s">
        <v>88</v>
      </c>
      <c r="K5" s="322"/>
      <c r="L5" s="322"/>
      <c r="M5" s="322"/>
      <c r="N5" s="322"/>
      <c r="O5" s="322"/>
      <c r="P5" s="322"/>
    </row>
    <row r="6" spans="1:20" ht="16.5" thickBot="1" x14ac:dyDescent="0.3">
      <c r="A6" s="18"/>
      <c r="B6" s="18"/>
      <c r="C6" s="19" t="s">
        <v>19</v>
      </c>
      <c r="D6" s="19" t="s">
        <v>19</v>
      </c>
      <c r="E6" s="20" t="s">
        <v>20</v>
      </c>
      <c r="F6" s="21" t="s">
        <v>19</v>
      </c>
      <c r="G6" s="22" t="s">
        <v>20</v>
      </c>
      <c r="H6" s="22" t="s">
        <v>21</v>
      </c>
      <c r="I6" s="22" t="s">
        <v>22</v>
      </c>
      <c r="J6" s="317" t="s">
        <v>23</v>
      </c>
      <c r="K6" s="317"/>
      <c r="L6" s="317" t="s">
        <v>12</v>
      </c>
      <c r="M6" s="317"/>
      <c r="N6" s="317" t="s">
        <v>24</v>
      </c>
      <c r="O6" s="317"/>
      <c r="P6" s="23" t="s">
        <v>14</v>
      </c>
    </row>
    <row r="7" spans="1:20" ht="16.5" thickTop="1" x14ac:dyDescent="0.25">
      <c r="A7" s="318" t="s">
        <v>25</v>
      </c>
      <c r="B7" s="318"/>
      <c r="C7" s="25"/>
      <c r="D7" s="25"/>
      <c r="E7" s="25"/>
      <c r="F7" s="25"/>
      <c r="G7" s="25"/>
      <c r="H7" s="28">
        <v>45291</v>
      </c>
      <c r="I7" s="26">
        <v>45473</v>
      </c>
      <c r="J7" s="27"/>
      <c r="K7" s="27"/>
      <c r="L7" s="27"/>
      <c r="M7" s="27"/>
      <c r="N7" s="27"/>
      <c r="O7" s="27"/>
      <c r="P7" s="27"/>
      <c r="Q7" s="15"/>
      <c r="R7" s="15"/>
      <c r="S7" s="15"/>
      <c r="T7" s="15"/>
    </row>
    <row r="8" spans="1:20" x14ac:dyDescent="0.25">
      <c r="A8" s="24" t="s">
        <v>26</v>
      </c>
      <c r="B8" s="24"/>
      <c r="C8" s="25"/>
      <c r="D8" s="25"/>
      <c r="E8" s="25"/>
      <c r="F8" s="25"/>
      <c r="G8" s="25"/>
      <c r="H8" s="25"/>
      <c r="I8" s="28"/>
      <c r="J8" s="27"/>
      <c r="K8" s="27"/>
      <c r="L8" s="27"/>
      <c r="M8" s="27"/>
      <c r="N8" s="27"/>
      <c r="O8" s="27"/>
      <c r="P8" s="27"/>
      <c r="Q8" s="15"/>
      <c r="R8" s="15"/>
      <c r="S8" s="15"/>
      <c r="T8" s="15"/>
    </row>
    <row r="9" spans="1:20" hidden="1" x14ac:dyDescent="0.25">
      <c r="A9" s="29">
        <v>51020</v>
      </c>
      <c r="B9" s="30" t="s">
        <v>127</v>
      </c>
      <c r="C9" s="31">
        <v>47099</v>
      </c>
      <c r="D9" s="33">
        <v>49388</v>
      </c>
      <c r="E9" s="32">
        <v>61676</v>
      </c>
      <c r="F9" s="33">
        <v>61930</v>
      </c>
      <c r="G9" s="32">
        <v>74006</v>
      </c>
      <c r="H9" s="34">
        <v>36766</v>
      </c>
      <c r="I9" s="33">
        <v>74006</v>
      </c>
      <c r="J9" s="35">
        <v>76378</v>
      </c>
      <c r="K9" s="36">
        <f t="shared" ref="K9:K17" si="0">(J9-G9)/G9</f>
        <v>3.2051455287409131E-2</v>
      </c>
      <c r="L9" s="35"/>
      <c r="M9" s="36">
        <f>(L9-G9)/G9</f>
        <v>-1</v>
      </c>
      <c r="N9" s="35"/>
      <c r="O9" s="37">
        <f>(N9-G9)/G9</f>
        <v>-1</v>
      </c>
      <c r="P9" s="106"/>
      <c r="Q9" s="15"/>
      <c r="R9" s="108"/>
      <c r="S9" s="15"/>
      <c r="T9" s="15"/>
    </row>
    <row r="10" spans="1:20" hidden="1" x14ac:dyDescent="0.25">
      <c r="A10" s="39">
        <v>51030</v>
      </c>
      <c r="B10" s="40" t="s">
        <v>128</v>
      </c>
      <c r="C10" s="41">
        <v>44442</v>
      </c>
      <c r="D10" s="44">
        <v>45949</v>
      </c>
      <c r="E10" s="42">
        <v>57271</v>
      </c>
      <c r="F10" s="44">
        <v>51816</v>
      </c>
      <c r="G10" s="42">
        <v>61963</v>
      </c>
      <c r="H10" s="44">
        <v>30886</v>
      </c>
      <c r="I10" s="44">
        <v>61963</v>
      </c>
      <c r="J10" s="45">
        <v>63960</v>
      </c>
      <c r="K10" s="46">
        <v>3.2000000000000001E-2</v>
      </c>
      <c r="L10" s="45"/>
      <c r="M10" s="46">
        <f>(L10-G10)/G10</f>
        <v>-1</v>
      </c>
      <c r="N10" s="45"/>
      <c r="O10" s="47">
        <f>(N10-G10)/G10</f>
        <v>-1</v>
      </c>
      <c r="P10" s="109"/>
      <c r="Q10" s="15"/>
      <c r="R10" s="108"/>
      <c r="S10" s="15"/>
      <c r="T10" s="110"/>
    </row>
    <row r="11" spans="1:20" hidden="1" x14ac:dyDescent="0.25">
      <c r="A11" s="39">
        <v>51035</v>
      </c>
      <c r="B11" s="40" t="s">
        <v>129</v>
      </c>
      <c r="C11" s="41">
        <v>0</v>
      </c>
      <c r="D11" s="44">
        <v>0</v>
      </c>
      <c r="E11" s="42">
        <v>44055</v>
      </c>
      <c r="F11" s="44">
        <v>40051</v>
      </c>
      <c r="G11" s="42">
        <v>47902</v>
      </c>
      <c r="H11" s="44">
        <v>22208</v>
      </c>
      <c r="I11" s="44">
        <v>47902</v>
      </c>
      <c r="J11" s="45">
        <v>49442</v>
      </c>
      <c r="K11" s="46">
        <f t="shared" si="0"/>
        <v>3.2148970815414804E-2</v>
      </c>
      <c r="L11" s="45"/>
      <c r="M11" s="46">
        <f>(L11-G11)/G11</f>
        <v>-1</v>
      </c>
      <c r="N11" s="45"/>
      <c r="O11" s="47">
        <f>(N11-G11)/G11</f>
        <v>-1</v>
      </c>
      <c r="P11" s="109"/>
      <c r="Q11" s="15"/>
      <c r="R11" s="108"/>
      <c r="S11" s="108"/>
      <c r="T11" s="15"/>
    </row>
    <row r="12" spans="1:20" hidden="1" x14ac:dyDescent="0.25">
      <c r="A12" s="39">
        <v>51040</v>
      </c>
      <c r="B12" s="40" t="s">
        <v>130</v>
      </c>
      <c r="C12" s="41">
        <v>37801</v>
      </c>
      <c r="D12" s="43">
        <v>44796</v>
      </c>
      <c r="E12" s="42">
        <v>47362</v>
      </c>
      <c r="F12" s="43">
        <v>48129</v>
      </c>
      <c r="G12" s="42">
        <f>57408+52686</f>
        <v>110094</v>
      </c>
      <c r="H12" s="44">
        <v>53457</v>
      </c>
      <c r="I12" s="43">
        <v>110094</v>
      </c>
      <c r="J12" s="45">
        <v>113651</v>
      </c>
      <c r="K12" s="46">
        <f t="shared" si="0"/>
        <v>3.2308754337202754E-2</v>
      </c>
      <c r="L12" s="45"/>
      <c r="M12" s="46">
        <f>(L12-G12)/G12</f>
        <v>-1</v>
      </c>
      <c r="N12" s="45"/>
      <c r="O12" s="47">
        <f>(N12-G12)/G12</f>
        <v>-1</v>
      </c>
      <c r="P12" s="109"/>
      <c r="Q12" s="15"/>
      <c r="R12" s="108"/>
      <c r="S12" s="108"/>
      <c r="T12" s="15"/>
    </row>
    <row r="13" spans="1:20" hidden="1" x14ac:dyDescent="0.25">
      <c r="A13" s="39">
        <v>51100</v>
      </c>
      <c r="B13" s="40" t="s">
        <v>131</v>
      </c>
      <c r="C13" s="41">
        <v>55939</v>
      </c>
      <c r="D13" s="43">
        <v>58299</v>
      </c>
      <c r="E13" s="42">
        <v>66082</v>
      </c>
      <c r="F13" s="43">
        <v>65955</v>
      </c>
      <c r="G13" s="42">
        <v>72010</v>
      </c>
      <c r="H13" s="44">
        <v>35839</v>
      </c>
      <c r="I13" s="43">
        <v>72010</v>
      </c>
      <c r="J13" s="45">
        <v>74318</v>
      </c>
      <c r="K13" s="46">
        <f t="shared" si="0"/>
        <v>3.2051104013331479E-2</v>
      </c>
      <c r="L13" s="45"/>
      <c r="M13" s="46">
        <f>(L13-G13)/G13</f>
        <v>-1</v>
      </c>
      <c r="N13" s="45"/>
      <c r="O13" s="47">
        <f>(N13-G13)/G13</f>
        <v>-1</v>
      </c>
      <c r="P13" s="109"/>
      <c r="Q13" s="15"/>
      <c r="R13" s="108"/>
      <c r="S13" s="15"/>
      <c r="T13" s="110"/>
    </row>
    <row r="14" spans="1:20" x14ac:dyDescent="0.25">
      <c r="A14" s="29">
        <v>51069</v>
      </c>
      <c r="B14" s="30" t="s">
        <v>728</v>
      </c>
      <c r="C14" s="31">
        <f t="shared" ref="C14:J14" si="1">SUM(C9:C13)</f>
        <v>185281</v>
      </c>
      <c r="D14" s="33">
        <f t="shared" si="1"/>
        <v>198432</v>
      </c>
      <c r="E14" s="32">
        <f t="shared" si="1"/>
        <v>276446</v>
      </c>
      <c r="F14" s="33">
        <f t="shared" si="1"/>
        <v>267881</v>
      </c>
      <c r="G14" s="32">
        <f t="shared" si="1"/>
        <v>365975</v>
      </c>
      <c r="H14" s="34">
        <f t="shared" si="1"/>
        <v>179156</v>
      </c>
      <c r="I14" s="33">
        <f t="shared" si="1"/>
        <v>365975</v>
      </c>
      <c r="J14" s="35">
        <f t="shared" si="1"/>
        <v>377749</v>
      </c>
      <c r="K14" s="37">
        <f>(J14-G14)/G14</f>
        <v>3.2171596420520525E-2</v>
      </c>
      <c r="L14" s="35"/>
      <c r="M14" s="36"/>
      <c r="N14" s="35"/>
      <c r="O14" s="37"/>
      <c r="P14" s="106"/>
      <c r="Q14" s="15"/>
      <c r="R14" s="108"/>
      <c r="S14" s="15"/>
      <c r="T14" s="110"/>
    </row>
    <row r="15" spans="1:20" x14ac:dyDescent="0.25">
      <c r="A15" s="39">
        <v>51300</v>
      </c>
      <c r="B15" s="40" t="s">
        <v>32</v>
      </c>
      <c r="C15" s="41">
        <v>20092</v>
      </c>
      <c r="D15" s="43">
        <v>13743</v>
      </c>
      <c r="E15" s="42">
        <v>0</v>
      </c>
      <c r="F15" s="43">
        <v>0</v>
      </c>
      <c r="G15" s="42">
        <v>0</v>
      </c>
      <c r="H15" s="44">
        <v>0</v>
      </c>
      <c r="I15" s="43"/>
      <c r="J15" s="45">
        <v>0</v>
      </c>
      <c r="K15" s="47">
        <v>0</v>
      </c>
      <c r="L15" s="45"/>
      <c r="M15" s="46">
        <v>0</v>
      </c>
      <c r="N15" s="45"/>
      <c r="O15" s="47">
        <v>0</v>
      </c>
      <c r="P15" s="109"/>
      <c r="Q15" s="15"/>
      <c r="R15" s="108"/>
      <c r="S15" s="15"/>
      <c r="T15" s="110"/>
    </row>
    <row r="16" spans="1:20" x14ac:dyDescent="0.25">
      <c r="A16" s="49">
        <v>51500</v>
      </c>
      <c r="B16" s="50" t="s">
        <v>33</v>
      </c>
      <c r="C16" s="51">
        <v>0</v>
      </c>
      <c r="D16" s="53">
        <v>0</v>
      </c>
      <c r="E16" s="52">
        <v>0</v>
      </c>
      <c r="F16" s="53">
        <v>0</v>
      </c>
      <c r="G16" s="52">
        <v>4000</v>
      </c>
      <c r="H16" s="54">
        <v>0</v>
      </c>
      <c r="I16" s="53"/>
      <c r="J16" s="55">
        <v>4000</v>
      </c>
      <c r="K16" s="57">
        <v>0</v>
      </c>
      <c r="L16" s="55"/>
      <c r="M16" s="56">
        <v>0</v>
      </c>
      <c r="N16" s="55"/>
      <c r="O16" s="57">
        <v>1</v>
      </c>
      <c r="P16" s="58"/>
      <c r="Q16" s="15"/>
      <c r="R16" s="108"/>
      <c r="S16" s="15"/>
      <c r="T16" s="15"/>
    </row>
    <row r="17" spans="1:20" x14ac:dyDescent="0.25">
      <c r="A17" s="25"/>
      <c r="B17" s="25"/>
      <c r="C17" s="60">
        <f>SUM(C14:C16)</f>
        <v>205373</v>
      </c>
      <c r="D17" s="60">
        <f t="shared" ref="D17:I17" si="2">SUM(D14:D16)</f>
        <v>212175</v>
      </c>
      <c r="E17" s="60">
        <f t="shared" si="2"/>
        <v>276446</v>
      </c>
      <c r="F17" s="60">
        <f t="shared" si="2"/>
        <v>267881</v>
      </c>
      <c r="G17" s="60">
        <f t="shared" si="2"/>
        <v>369975</v>
      </c>
      <c r="H17" s="60">
        <f t="shared" si="2"/>
        <v>179156</v>
      </c>
      <c r="I17" s="60">
        <f t="shared" si="2"/>
        <v>365975</v>
      </c>
      <c r="J17" s="61">
        <f>SUM(J14:J16)</f>
        <v>381749</v>
      </c>
      <c r="K17" s="62">
        <f t="shared" si="0"/>
        <v>3.1823771876478141E-2</v>
      </c>
      <c r="L17" s="61">
        <f>SUM(L9:L16)</f>
        <v>0</v>
      </c>
      <c r="M17" s="62">
        <f>(L17-G17)/G17</f>
        <v>-1</v>
      </c>
      <c r="N17" s="61">
        <f>SUM(N9:N16)</f>
        <v>0</v>
      </c>
      <c r="O17" s="62">
        <f>(N17-G17)/G17</f>
        <v>-1</v>
      </c>
      <c r="P17" s="61">
        <f>SUM(P9:P16)</f>
        <v>0</v>
      </c>
      <c r="Q17" s="15"/>
      <c r="R17" s="15"/>
      <c r="S17" s="15"/>
      <c r="T17" s="15"/>
    </row>
    <row r="18" spans="1:20" x14ac:dyDescent="0.25">
      <c r="A18" s="25"/>
      <c r="B18" s="25"/>
      <c r="C18" s="44"/>
      <c r="D18" s="44"/>
      <c r="E18" s="44"/>
      <c r="F18" s="44"/>
      <c r="G18" s="44"/>
      <c r="H18" s="44"/>
      <c r="I18" s="44"/>
      <c r="J18" s="330"/>
      <c r="K18" s="330"/>
      <c r="L18" s="330"/>
      <c r="M18" s="330"/>
      <c r="N18" s="330"/>
      <c r="O18" s="330"/>
      <c r="P18" s="330"/>
      <c r="Q18" s="15"/>
      <c r="R18" s="15"/>
      <c r="S18" s="15"/>
      <c r="T18" s="15"/>
    </row>
    <row r="19" spans="1:20" x14ac:dyDescent="0.25">
      <c r="A19" s="59" t="s">
        <v>34</v>
      </c>
      <c r="B19" s="25"/>
      <c r="C19" s="65"/>
      <c r="D19" s="65"/>
      <c r="E19" s="65"/>
      <c r="F19" s="65"/>
      <c r="G19" s="65"/>
      <c r="H19" s="65"/>
      <c r="I19" s="65"/>
      <c r="J19" s="66"/>
      <c r="K19" s="62"/>
      <c r="L19" s="66"/>
      <c r="M19" s="66"/>
      <c r="N19" s="66"/>
      <c r="O19" s="62"/>
      <c r="P19" s="62"/>
      <c r="Q19" s="15"/>
      <c r="R19" s="15"/>
      <c r="S19" s="15"/>
      <c r="T19" s="15"/>
    </row>
    <row r="20" spans="1:20" x14ac:dyDescent="0.25">
      <c r="A20" s="29">
        <v>53010</v>
      </c>
      <c r="B20" s="30" t="s">
        <v>37</v>
      </c>
      <c r="C20" s="31">
        <v>1474</v>
      </c>
      <c r="D20" s="33">
        <v>5636</v>
      </c>
      <c r="E20" s="32">
        <v>2000</v>
      </c>
      <c r="F20" s="33">
        <v>1485</v>
      </c>
      <c r="G20" s="32">
        <v>2200</v>
      </c>
      <c r="H20" s="34">
        <v>968</v>
      </c>
      <c r="I20" s="33">
        <v>2200</v>
      </c>
      <c r="J20" s="35">
        <v>2500</v>
      </c>
      <c r="K20" s="37">
        <f t="shared" ref="K20:K30" si="3">(J20-G20)/G20</f>
        <v>0.13636363636363635</v>
      </c>
      <c r="L20" s="35"/>
      <c r="M20" s="37">
        <f>(L20-G20)/G20</f>
        <v>-1</v>
      </c>
      <c r="N20" s="35"/>
      <c r="O20" s="37">
        <f t="shared" ref="O20:O31" si="4">(N20-G20)/G20</f>
        <v>-1</v>
      </c>
      <c r="P20" s="38"/>
      <c r="Q20" s="15"/>
      <c r="R20" s="15"/>
      <c r="S20" s="15"/>
      <c r="T20" s="15"/>
    </row>
    <row r="21" spans="1:20" x14ac:dyDescent="0.25">
      <c r="A21" s="39">
        <v>53050</v>
      </c>
      <c r="B21" s="40" t="s">
        <v>38</v>
      </c>
      <c r="C21" s="41">
        <v>2243</v>
      </c>
      <c r="D21" s="43">
        <v>2859</v>
      </c>
      <c r="E21" s="42">
        <v>2850</v>
      </c>
      <c r="F21" s="43">
        <v>2171</v>
      </c>
      <c r="G21" s="42">
        <v>2850</v>
      </c>
      <c r="H21" s="44">
        <v>1601</v>
      </c>
      <c r="I21" s="43">
        <v>2925</v>
      </c>
      <c r="J21" s="45">
        <v>3500</v>
      </c>
      <c r="K21" s="47">
        <f t="shared" si="3"/>
        <v>0.22807017543859648</v>
      </c>
      <c r="L21" s="45"/>
      <c r="M21" s="47">
        <f>(L21-G21)/G21</f>
        <v>-1</v>
      </c>
      <c r="N21" s="45"/>
      <c r="O21" s="47">
        <f t="shared" si="4"/>
        <v>-1</v>
      </c>
      <c r="P21" s="48"/>
      <c r="Q21" s="15"/>
      <c r="R21" s="15"/>
      <c r="S21" s="15"/>
      <c r="T21" s="15"/>
    </row>
    <row r="22" spans="1:20" x14ac:dyDescent="0.25">
      <c r="A22" s="39">
        <v>53060</v>
      </c>
      <c r="B22" s="40" t="s">
        <v>39</v>
      </c>
      <c r="C22" s="41">
        <v>943</v>
      </c>
      <c r="D22" s="43">
        <v>457</v>
      </c>
      <c r="E22" s="42">
        <v>1000</v>
      </c>
      <c r="F22" s="43">
        <v>257</v>
      </c>
      <c r="G22" s="42">
        <v>800</v>
      </c>
      <c r="H22" s="44">
        <v>100</v>
      </c>
      <c r="I22" s="43">
        <v>300</v>
      </c>
      <c r="J22" s="45">
        <v>600</v>
      </c>
      <c r="K22" s="47">
        <f t="shared" si="3"/>
        <v>-0.25</v>
      </c>
      <c r="L22" s="45"/>
      <c r="M22" s="47">
        <f>(L22-G22)/G22</f>
        <v>-1</v>
      </c>
      <c r="N22" s="45"/>
      <c r="O22" s="47">
        <f t="shared" si="4"/>
        <v>-1</v>
      </c>
      <c r="P22" s="48"/>
      <c r="Q22" s="15"/>
      <c r="R22" s="15"/>
      <c r="S22" s="15"/>
      <c r="T22" s="15"/>
    </row>
    <row r="23" spans="1:20" x14ac:dyDescent="0.25">
      <c r="A23" s="39">
        <v>53600</v>
      </c>
      <c r="B23" s="40" t="s">
        <v>132</v>
      </c>
      <c r="C23" s="41">
        <v>360</v>
      </c>
      <c r="D23" s="43">
        <v>1105</v>
      </c>
      <c r="E23" s="42">
        <v>1350</v>
      </c>
      <c r="F23" s="43">
        <v>3315</v>
      </c>
      <c r="G23" s="42">
        <v>1600</v>
      </c>
      <c r="H23" s="44">
        <v>318</v>
      </c>
      <c r="I23" s="43">
        <v>1600</v>
      </c>
      <c r="J23" s="45">
        <v>1600</v>
      </c>
      <c r="K23" s="47">
        <f t="shared" si="3"/>
        <v>0</v>
      </c>
      <c r="L23" s="45"/>
      <c r="M23" s="47">
        <f>(L23-G23)/G23</f>
        <v>-1</v>
      </c>
      <c r="N23" s="45"/>
      <c r="O23" s="47">
        <f t="shared" si="4"/>
        <v>-1</v>
      </c>
      <c r="P23" s="48"/>
      <c r="Q23" s="15"/>
      <c r="R23" s="15"/>
      <c r="S23" s="15"/>
      <c r="T23" s="15"/>
    </row>
    <row r="24" spans="1:20" x14ac:dyDescent="0.25">
      <c r="A24" s="39">
        <v>53700</v>
      </c>
      <c r="B24" s="40" t="s">
        <v>133</v>
      </c>
      <c r="C24" s="41">
        <v>406</v>
      </c>
      <c r="D24" s="43">
        <v>1462</v>
      </c>
      <c r="E24" s="42">
        <v>1200</v>
      </c>
      <c r="F24" s="43">
        <v>1432</v>
      </c>
      <c r="G24" s="42">
        <v>1500</v>
      </c>
      <c r="H24" s="44">
        <v>480</v>
      </c>
      <c r="I24" s="43">
        <v>1500</v>
      </c>
      <c r="J24" s="45">
        <v>1500</v>
      </c>
      <c r="K24" s="47">
        <f t="shared" si="3"/>
        <v>0</v>
      </c>
      <c r="L24" s="45"/>
      <c r="M24" s="47">
        <f>(L24-G24)/G24</f>
        <v>-1</v>
      </c>
      <c r="N24" s="45"/>
      <c r="O24" s="47">
        <f t="shared" si="4"/>
        <v>-1</v>
      </c>
      <c r="P24" s="48"/>
      <c r="Q24" s="15"/>
      <c r="R24" s="15"/>
      <c r="S24" s="15"/>
      <c r="T24" s="15"/>
    </row>
    <row r="25" spans="1:20" x14ac:dyDescent="0.25">
      <c r="A25" s="39">
        <v>53800</v>
      </c>
      <c r="B25" s="40" t="s">
        <v>134</v>
      </c>
      <c r="C25" s="41">
        <v>0</v>
      </c>
      <c r="D25" s="43">
        <v>0</v>
      </c>
      <c r="E25" s="42">
        <v>200</v>
      </c>
      <c r="F25" s="43">
        <v>0</v>
      </c>
      <c r="G25" s="42">
        <v>200</v>
      </c>
      <c r="H25" s="44">
        <v>0</v>
      </c>
      <c r="I25" s="43">
        <v>0</v>
      </c>
      <c r="J25" s="45">
        <v>200</v>
      </c>
      <c r="K25" s="47">
        <f t="shared" si="3"/>
        <v>0</v>
      </c>
      <c r="L25" s="45"/>
      <c r="M25" s="47">
        <v>1</v>
      </c>
      <c r="N25" s="45"/>
      <c r="O25" s="47">
        <f t="shared" si="4"/>
        <v>-1</v>
      </c>
      <c r="P25" s="48"/>
      <c r="Q25" s="15"/>
      <c r="R25" s="15"/>
      <c r="S25" s="15"/>
      <c r="T25" s="15"/>
    </row>
    <row r="26" spans="1:20" x14ac:dyDescent="0.25">
      <c r="A26" s="39">
        <v>53805</v>
      </c>
      <c r="B26" s="40" t="s">
        <v>135</v>
      </c>
      <c r="C26" s="41">
        <v>0</v>
      </c>
      <c r="D26" s="43">
        <v>0</v>
      </c>
      <c r="E26" s="42">
        <v>900</v>
      </c>
      <c r="F26" s="43">
        <v>780</v>
      </c>
      <c r="G26" s="42">
        <v>900</v>
      </c>
      <c r="H26" s="44">
        <v>0</v>
      </c>
      <c r="I26" s="43">
        <v>0</v>
      </c>
      <c r="J26" s="45">
        <v>2000</v>
      </c>
      <c r="K26" s="47">
        <f t="shared" si="3"/>
        <v>1.2222222222222223</v>
      </c>
      <c r="L26" s="45"/>
      <c r="M26" s="47">
        <v>1</v>
      </c>
      <c r="N26" s="45"/>
      <c r="O26" s="47">
        <f t="shared" si="4"/>
        <v>-1</v>
      </c>
      <c r="P26" s="48"/>
      <c r="Q26" s="15"/>
      <c r="R26" s="15"/>
      <c r="S26" s="15"/>
      <c r="T26" s="15"/>
    </row>
    <row r="27" spans="1:20" x14ac:dyDescent="0.25">
      <c r="A27" s="39">
        <v>53900</v>
      </c>
      <c r="B27" s="40" t="s">
        <v>136</v>
      </c>
      <c r="C27" s="41">
        <v>0</v>
      </c>
      <c r="D27" s="43">
        <v>0</v>
      </c>
      <c r="E27" s="42">
        <v>200</v>
      </c>
      <c r="F27" s="43">
        <v>90</v>
      </c>
      <c r="G27" s="42">
        <v>200</v>
      </c>
      <c r="H27" s="44">
        <v>0</v>
      </c>
      <c r="I27" s="43">
        <v>0</v>
      </c>
      <c r="J27" s="45">
        <v>200</v>
      </c>
      <c r="K27" s="47">
        <f t="shared" si="3"/>
        <v>0</v>
      </c>
      <c r="L27" s="45"/>
      <c r="M27" s="47">
        <v>1</v>
      </c>
      <c r="N27" s="45"/>
      <c r="O27" s="47">
        <f t="shared" si="4"/>
        <v>-1</v>
      </c>
      <c r="P27" s="48"/>
      <c r="Q27" s="15"/>
      <c r="R27" s="15"/>
      <c r="S27" s="15"/>
      <c r="T27" s="15"/>
    </row>
    <row r="28" spans="1:20" x14ac:dyDescent="0.25">
      <c r="A28" s="39">
        <v>54110</v>
      </c>
      <c r="B28" s="40" t="s">
        <v>137</v>
      </c>
      <c r="C28" s="41">
        <v>39</v>
      </c>
      <c r="D28" s="43">
        <v>167</v>
      </c>
      <c r="E28" s="42">
        <v>150</v>
      </c>
      <c r="F28" s="43">
        <v>0</v>
      </c>
      <c r="G28" s="42">
        <v>100</v>
      </c>
      <c r="H28" s="44">
        <v>25</v>
      </c>
      <c r="I28" s="43">
        <v>100</v>
      </c>
      <c r="J28" s="45">
        <v>100</v>
      </c>
      <c r="K28" s="47">
        <f t="shared" si="3"/>
        <v>0</v>
      </c>
      <c r="L28" s="45"/>
      <c r="M28" s="47">
        <f>(L28-G28)/G28</f>
        <v>-1</v>
      </c>
      <c r="N28" s="45"/>
      <c r="O28" s="47">
        <f t="shared" si="4"/>
        <v>-1</v>
      </c>
      <c r="P28" s="48"/>
      <c r="Q28" s="15"/>
      <c r="R28" s="15"/>
      <c r="S28" s="15"/>
      <c r="T28" s="15"/>
    </row>
    <row r="29" spans="1:20" x14ac:dyDescent="0.25">
      <c r="A29" s="39">
        <v>56100</v>
      </c>
      <c r="B29" s="40" t="s">
        <v>41</v>
      </c>
      <c r="C29" s="41">
        <v>579</v>
      </c>
      <c r="D29" s="43">
        <v>781</v>
      </c>
      <c r="E29" s="42">
        <v>2100</v>
      </c>
      <c r="F29" s="43">
        <v>1387</v>
      </c>
      <c r="G29" s="42">
        <v>2100</v>
      </c>
      <c r="H29" s="44">
        <v>1194</v>
      </c>
      <c r="I29" s="43">
        <v>1600</v>
      </c>
      <c r="J29" s="45">
        <v>2100</v>
      </c>
      <c r="K29" s="47">
        <f t="shared" si="3"/>
        <v>0</v>
      </c>
      <c r="L29" s="45"/>
      <c r="M29" s="47">
        <f>(L29-G29)/G29</f>
        <v>-1</v>
      </c>
      <c r="N29" s="45"/>
      <c r="O29" s="47">
        <f t="shared" si="4"/>
        <v>-1</v>
      </c>
      <c r="P29" s="48"/>
      <c r="Q29" s="15"/>
      <c r="R29" s="15"/>
      <c r="S29" s="15"/>
      <c r="T29" s="15"/>
    </row>
    <row r="30" spans="1:20" x14ac:dyDescent="0.25">
      <c r="A30" s="49">
        <v>57400</v>
      </c>
      <c r="B30" s="50" t="s">
        <v>43</v>
      </c>
      <c r="C30" s="51">
        <v>0</v>
      </c>
      <c r="D30" s="53">
        <v>0</v>
      </c>
      <c r="E30" s="52">
        <v>3000</v>
      </c>
      <c r="F30" s="53">
        <v>2935</v>
      </c>
      <c r="G30" s="52">
        <v>3000</v>
      </c>
      <c r="H30" s="54">
        <v>0</v>
      </c>
      <c r="I30" s="53"/>
      <c r="J30" s="55">
        <v>5000</v>
      </c>
      <c r="K30" s="57">
        <f t="shared" si="3"/>
        <v>0.66666666666666663</v>
      </c>
      <c r="L30" s="55"/>
      <c r="M30" s="57">
        <v>1</v>
      </c>
      <c r="N30" s="55"/>
      <c r="O30" s="57">
        <f t="shared" si="4"/>
        <v>-1</v>
      </c>
      <c r="P30" s="73"/>
      <c r="Q30" s="15"/>
      <c r="R30" s="15"/>
      <c r="S30" s="15"/>
      <c r="T30" s="15"/>
    </row>
    <row r="31" spans="1:20" x14ac:dyDescent="0.25">
      <c r="A31" s="25"/>
      <c r="B31" s="25"/>
      <c r="C31" s="60">
        <f t="shared" ref="C31:J31" si="5">SUM(C20:C30)</f>
        <v>6044</v>
      </c>
      <c r="D31" s="60">
        <f t="shared" si="5"/>
        <v>12467</v>
      </c>
      <c r="E31" s="60">
        <f t="shared" si="5"/>
        <v>14950</v>
      </c>
      <c r="F31" s="60">
        <f t="shared" si="5"/>
        <v>13852</v>
      </c>
      <c r="G31" s="60">
        <f t="shared" si="5"/>
        <v>15450</v>
      </c>
      <c r="H31" s="60">
        <f t="shared" si="5"/>
        <v>4686</v>
      </c>
      <c r="I31" s="60">
        <f t="shared" si="5"/>
        <v>10225</v>
      </c>
      <c r="J31" s="61">
        <f t="shared" si="5"/>
        <v>19300</v>
      </c>
      <c r="K31" s="62">
        <f>(J31-G31)/G31</f>
        <v>0.24919093851132687</v>
      </c>
      <c r="L31" s="61">
        <f>SUM(L20:L30)</f>
        <v>0</v>
      </c>
      <c r="M31" s="62">
        <f>(L31-G31)/G31</f>
        <v>-1</v>
      </c>
      <c r="N31" s="61">
        <f>SUM(N20:N30)</f>
        <v>0</v>
      </c>
      <c r="O31" s="62">
        <f t="shared" si="4"/>
        <v>-1</v>
      </c>
      <c r="P31" s="61">
        <f>SUM(P20:P30)</f>
        <v>0</v>
      </c>
      <c r="Q31" s="15"/>
      <c r="R31" s="15"/>
      <c r="S31" s="15"/>
      <c r="T31" s="15"/>
    </row>
    <row r="32" spans="1:20" x14ac:dyDescent="0.25">
      <c r="A32" s="25"/>
      <c r="B32" s="25"/>
      <c r="C32" s="60"/>
      <c r="D32" s="60"/>
      <c r="E32" s="60"/>
      <c r="F32" s="60"/>
      <c r="G32" s="60"/>
      <c r="H32" s="60"/>
      <c r="I32" s="60"/>
      <c r="Q32" s="15"/>
      <c r="R32" s="15"/>
      <c r="S32" s="15"/>
      <c r="T32" s="15"/>
    </row>
    <row r="33" spans="1:20" x14ac:dyDescent="0.25">
      <c r="A33" s="25"/>
      <c r="B33" s="25"/>
      <c r="C33" s="60"/>
      <c r="D33" s="60"/>
      <c r="E33" s="60"/>
      <c r="F33" s="60"/>
      <c r="G33" s="60"/>
      <c r="H33" s="60"/>
      <c r="I33" s="60"/>
      <c r="Q33" s="15"/>
      <c r="R33" s="15"/>
      <c r="S33" s="15"/>
      <c r="T33" s="15"/>
    </row>
    <row r="34" spans="1:20" x14ac:dyDescent="0.25">
      <c r="A34" s="25"/>
      <c r="B34" s="25"/>
      <c r="C34" s="60"/>
      <c r="D34" s="60"/>
      <c r="E34" s="60"/>
      <c r="F34" s="60"/>
      <c r="G34" s="60"/>
      <c r="H34" s="60"/>
      <c r="I34" s="60"/>
      <c r="Q34" s="15"/>
      <c r="R34" s="15"/>
      <c r="S34" s="15"/>
      <c r="T34" s="15"/>
    </row>
    <row r="35" spans="1:20" x14ac:dyDescent="0.25">
      <c r="A35" s="25"/>
      <c r="B35" s="25"/>
      <c r="C35" s="60"/>
      <c r="D35" s="60"/>
      <c r="E35" s="60"/>
      <c r="F35" s="60"/>
      <c r="G35" s="60"/>
      <c r="H35" s="60"/>
      <c r="I35" s="60"/>
      <c r="Q35" s="15"/>
      <c r="R35" s="15"/>
      <c r="S35" s="15"/>
      <c r="T35" s="15"/>
    </row>
    <row r="37" spans="1:20" x14ac:dyDescent="0.25">
      <c r="A37" s="25"/>
      <c r="B37" s="25"/>
      <c r="C37" s="60"/>
      <c r="D37" s="60"/>
      <c r="E37" s="60"/>
      <c r="F37" s="60"/>
      <c r="G37" s="60"/>
      <c r="H37" s="60"/>
      <c r="I37" s="60"/>
      <c r="Q37" s="15"/>
      <c r="R37" s="15"/>
      <c r="S37" s="15"/>
      <c r="T37" s="15"/>
    </row>
    <row r="38" spans="1:20" x14ac:dyDescent="0.25">
      <c r="A38" s="16"/>
      <c r="B38" s="16"/>
      <c r="C38" s="17" t="s">
        <v>16</v>
      </c>
      <c r="D38" s="17" t="str">
        <f>D5</f>
        <v>FY21-22</v>
      </c>
      <c r="E38" s="319" t="str">
        <f>E5</f>
        <v>FY22-23</v>
      </c>
      <c r="F38" s="320"/>
      <c r="G38" s="321" t="str">
        <f>G5</f>
        <v>FY23-24</v>
      </c>
      <c r="H38" s="321"/>
      <c r="I38" s="321"/>
      <c r="J38" s="322" t="str">
        <f>J5</f>
        <v>FY24-25</v>
      </c>
      <c r="K38" s="322"/>
      <c r="L38" s="322"/>
      <c r="M38" s="322"/>
      <c r="N38" s="322"/>
      <c r="O38" s="322"/>
      <c r="P38" s="322"/>
      <c r="Q38" s="15"/>
      <c r="R38" s="15"/>
      <c r="S38" s="15"/>
      <c r="T38" s="15"/>
    </row>
    <row r="39" spans="1:20" ht="16.5" thickBot="1" x14ac:dyDescent="0.3">
      <c r="A39" s="18"/>
      <c r="B39" s="18"/>
      <c r="C39" s="19" t="s">
        <v>19</v>
      </c>
      <c r="D39" s="19" t="s">
        <v>19</v>
      </c>
      <c r="E39" s="20" t="s">
        <v>20</v>
      </c>
      <c r="F39" s="21" t="s">
        <v>19</v>
      </c>
      <c r="G39" s="22" t="s">
        <v>20</v>
      </c>
      <c r="H39" s="22" t="s">
        <v>21</v>
      </c>
      <c r="I39" s="22" t="s">
        <v>22</v>
      </c>
      <c r="J39" s="317" t="s">
        <v>23</v>
      </c>
      <c r="K39" s="317"/>
      <c r="L39" s="317" t="s">
        <v>24</v>
      </c>
      <c r="M39" s="317"/>
      <c r="N39" s="317" t="s">
        <v>12</v>
      </c>
      <c r="O39" s="317"/>
      <c r="P39" s="23" t="s">
        <v>14</v>
      </c>
      <c r="Q39" s="15"/>
      <c r="R39" s="15"/>
      <c r="S39" s="15"/>
      <c r="T39" s="15"/>
    </row>
    <row r="40" spans="1:20" ht="16.5" thickTop="1" x14ac:dyDescent="0.25">
      <c r="A40" s="59" t="s">
        <v>46</v>
      </c>
      <c r="B40" s="25"/>
      <c r="C40" s="65"/>
      <c r="D40" s="65"/>
      <c r="E40" s="65"/>
      <c r="F40" s="65"/>
      <c r="G40" s="65"/>
      <c r="H40" s="65"/>
      <c r="I40" s="65"/>
      <c r="J40" s="66"/>
      <c r="K40" s="62"/>
      <c r="L40" s="66"/>
      <c r="M40" s="66"/>
      <c r="N40" s="66"/>
      <c r="O40" s="62"/>
      <c r="P40" s="62"/>
      <c r="Q40" s="15"/>
      <c r="R40" s="15"/>
      <c r="S40" s="15"/>
      <c r="T40" s="15"/>
    </row>
    <row r="41" spans="1:20" x14ac:dyDescent="0.25">
      <c r="A41" s="29">
        <v>54010</v>
      </c>
      <c r="B41" s="30" t="s">
        <v>47</v>
      </c>
      <c r="C41" s="31">
        <v>162</v>
      </c>
      <c r="D41" s="33">
        <v>447</v>
      </c>
      <c r="E41" s="32">
        <v>5500</v>
      </c>
      <c r="F41" s="33">
        <v>3651</v>
      </c>
      <c r="G41" s="32">
        <v>6500</v>
      </c>
      <c r="H41" s="34">
        <v>5434</v>
      </c>
      <c r="I41" s="33">
        <v>5631.42</v>
      </c>
      <c r="J41" s="35">
        <v>8000</v>
      </c>
      <c r="K41" s="37">
        <f t="shared" ref="K41:K49" si="6">(J41-G41)/G41</f>
        <v>0.23076923076923078</v>
      </c>
      <c r="L41" s="35"/>
      <c r="M41" s="37">
        <f t="shared" ref="M41:M48" si="7">(L41-G41)/G41</f>
        <v>-1</v>
      </c>
      <c r="N41" s="35"/>
      <c r="O41" s="37">
        <f t="shared" ref="O41:O52" si="8">(N41-G41)/G41</f>
        <v>-1</v>
      </c>
      <c r="P41" s="38"/>
      <c r="Q41" s="15"/>
      <c r="R41" s="15"/>
      <c r="S41" s="15"/>
      <c r="T41" s="15"/>
    </row>
    <row r="42" spans="1:20" x14ac:dyDescent="0.25">
      <c r="A42" s="39">
        <v>54020</v>
      </c>
      <c r="B42" s="40" t="s">
        <v>48</v>
      </c>
      <c r="C42" s="41">
        <v>963</v>
      </c>
      <c r="D42" s="43">
        <v>961</v>
      </c>
      <c r="E42" s="42">
        <v>900</v>
      </c>
      <c r="F42" s="43">
        <v>918</v>
      </c>
      <c r="G42" s="42">
        <v>900</v>
      </c>
      <c r="H42" s="44">
        <v>398</v>
      </c>
      <c r="I42" s="43">
        <v>650</v>
      </c>
      <c r="J42" s="45">
        <v>900</v>
      </c>
      <c r="K42" s="47">
        <f t="shared" si="6"/>
        <v>0</v>
      </c>
      <c r="L42" s="45"/>
      <c r="M42" s="47">
        <f t="shared" si="7"/>
        <v>-1</v>
      </c>
      <c r="N42" s="45"/>
      <c r="O42" s="47">
        <f t="shared" si="8"/>
        <v>-1</v>
      </c>
      <c r="P42" s="48"/>
      <c r="Q42" s="15"/>
      <c r="R42" s="15"/>
      <c r="S42" s="15"/>
      <c r="T42" s="15"/>
    </row>
    <row r="43" spans="1:20" x14ac:dyDescent="0.25">
      <c r="A43" s="39">
        <v>54510</v>
      </c>
      <c r="B43" s="40" t="s">
        <v>50</v>
      </c>
      <c r="C43" s="41">
        <v>13230</v>
      </c>
      <c r="D43" s="43">
        <v>12765</v>
      </c>
      <c r="E43" s="42">
        <v>15000</v>
      </c>
      <c r="F43" s="43">
        <v>11860</v>
      </c>
      <c r="G43" s="42">
        <v>15000</v>
      </c>
      <c r="H43" s="44">
        <v>2791</v>
      </c>
      <c r="I43" s="43">
        <v>16000</v>
      </c>
      <c r="J43" s="45">
        <v>20000</v>
      </c>
      <c r="K43" s="47">
        <f t="shared" si="6"/>
        <v>0.33333333333333331</v>
      </c>
      <c r="L43" s="45"/>
      <c r="M43" s="47">
        <f t="shared" si="7"/>
        <v>-1</v>
      </c>
      <c r="N43" s="45"/>
      <c r="O43" s="47">
        <f t="shared" si="8"/>
        <v>-1</v>
      </c>
      <c r="P43" s="48"/>
      <c r="Q43" s="15"/>
      <c r="R43" s="15"/>
      <c r="S43" s="15"/>
      <c r="T43" s="15"/>
    </row>
    <row r="44" spans="1:20" x14ac:dyDescent="0.25">
      <c r="A44" s="39">
        <v>54512</v>
      </c>
      <c r="B44" s="40" t="s">
        <v>138</v>
      </c>
      <c r="C44" s="41">
        <v>-28</v>
      </c>
      <c r="D44" s="44">
        <v>449</v>
      </c>
      <c r="E44" s="42">
        <v>1500</v>
      </c>
      <c r="F44" s="44">
        <v>32</v>
      </c>
      <c r="G44" s="42">
        <v>1500</v>
      </c>
      <c r="H44" s="44">
        <v>3780</v>
      </c>
      <c r="I44" s="44">
        <v>5000</v>
      </c>
      <c r="J44" s="45">
        <v>6000</v>
      </c>
      <c r="K44" s="47">
        <f t="shared" si="6"/>
        <v>3</v>
      </c>
      <c r="L44" s="45"/>
      <c r="M44" s="47">
        <f t="shared" si="7"/>
        <v>-1</v>
      </c>
      <c r="N44" s="45"/>
      <c r="O44" s="47">
        <f t="shared" si="8"/>
        <v>-1</v>
      </c>
      <c r="P44" s="48"/>
      <c r="Q44" s="15"/>
      <c r="R44" s="15"/>
      <c r="S44" s="15"/>
      <c r="T44" s="15"/>
    </row>
    <row r="45" spans="1:20" x14ac:dyDescent="0.25">
      <c r="A45" s="39">
        <v>55010</v>
      </c>
      <c r="B45" s="40" t="s">
        <v>139</v>
      </c>
      <c r="C45" s="41">
        <v>1655</v>
      </c>
      <c r="D45" s="44">
        <v>1095</v>
      </c>
      <c r="E45" s="42">
        <v>1500</v>
      </c>
      <c r="F45" s="44">
        <v>122</v>
      </c>
      <c r="G45" s="42">
        <v>1750</v>
      </c>
      <c r="H45" s="44">
        <v>1409</v>
      </c>
      <c r="I45" s="44">
        <v>1500</v>
      </c>
      <c r="J45" s="45">
        <v>2000</v>
      </c>
      <c r="K45" s="47">
        <f t="shared" si="6"/>
        <v>0.14285714285714285</v>
      </c>
      <c r="L45" s="45"/>
      <c r="M45" s="47">
        <f t="shared" si="7"/>
        <v>-1</v>
      </c>
      <c r="N45" s="45"/>
      <c r="O45" s="47">
        <f t="shared" si="8"/>
        <v>-1</v>
      </c>
      <c r="P45" s="48"/>
      <c r="Q45" s="15"/>
      <c r="R45" s="15"/>
      <c r="S45" s="15"/>
      <c r="T45" s="15"/>
    </row>
    <row r="46" spans="1:20" x14ac:dyDescent="0.25">
      <c r="A46" s="39">
        <v>55120</v>
      </c>
      <c r="B46" s="40" t="s">
        <v>52</v>
      </c>
      <c r="C46" s="41">
        <v>1080</v>
      </c>
      <c r="D46" s="43">
        <v>1147</v>
      </c>
      <c r="E46" s="42">
        <v>1600</v>
      </c>
      <c r="F46" s="43">
        <v>1347</v>
      </c>
      <c r="G46" s="42">
        <v>1600</v>
      </c>
      <c r="H46" s="44">
        <v>603</v>
      </c>
      <c r="I46" s="43">
        <v>1500</v>
      </c>
      <c r="J46" s="45">
        <v>1600</v>
      </c>
      <c r="K46" s="47">
        <f t="shared" si="6"/>
        <v>0</v>
      </c>
      <c r="L46" s="45"/>
      <c r="M46" s="47">
        <f t="shared" si="7"/>
        <v>-1</v>
      </c>
      <c r="N46" s="45"/>
      <c r="O46" s="47">
        <f t="shared" si="8"/>
        <v>-1</v>
      </c>
      <c r="P46" s="48"/>
      <c r="Q46" s="15"/>
      <c r="R46" s="15"/>
      <c r="S46" s="15"/>
      <c r="T46" s="15"/>
    </row>
    <row r="47" spans="1:20" x14ac:dyDescent="0.25">
      <c r="A47" s="39">
        <v>55130</v>
      </c>
      <c r="B47" s="40" t="s">
        <v>140</v>
      </c>
      <c r="C47" s="41">
        <v>1726</v>
      </c>
      <c r="D47" s="43">
        <v>2562</v>
      </c>
      <c r="E47" s="42">
        <v>2500</v>
      </c>
      <c r="F47" s="43">
        <v>2351</v>
      </c>
      <c r="G47" s="42">
        <v>3500</v>
      </c>
      <c r="H47" s="44">
        <v>1671</v>
      </c>
      <c r="I47" s="43">
        <v>3275</v>
      </c>
      <c r="J47" s="45">
        <v>4100</v>
      </c>
      <c r="K47" s="47">
        <f t="shared" si="6"/>
        <v>0.17142857142857143</v>
      </c>
      <c r="L47" s="45"/>
      <c r="M47" s="47">
        <f t="shared" si="7"/>
        <v>-1</v>
      </c>
      <c r="N47" s="45"/>
      <c r="O47" s="47">
        <f t="shared" si="8"/>
        <v>-1</v>
      </c>
      <c r="P47" s="48"/>
      <c r="Q47" s="15"/>
      <c r="R47" s="15"/>
      <c r="S47" s="15"/>
      <c r="T47" s="15"/>
    </row>
    <row r="48" spans="1:20" x14ac:dyDescent="0.25">
      <c r="A48" s="39">
        <v>55400</v>
      </c>
      <c r="B48" s="40" t="s">
        <v>53</v>
      </c>
      <c r="C48" s="41">
        <v>1441</v>
      </c>
      <c r="D48" s="44">
        <v>1834</v>
      </c>
      <c r="E48" s="42">
        <v>8000</v>
      </c>
      <c r="F48" s="44">
        <v>2273</v>
      </c>
      <c r="G48" s="42">
        <v>8000</v>
      </c>
      <c r="H48" s="44">
        <v>0</v>
      </c>
      <c r="I48" s="44">
        <v>0</v>
      </c>
      <c r="J48" s="45">
        <v>14500</v>
      </c>
      <c r="K48" s="47">
        <f t="shared" si="6"/>
        <v>0.8125</v>
      </c>
      <c r="L48" s="45"/>
      <c r="M48" s="47">
        <f t="shared" si="7"/>
        <v>-1</v>
      </c>
      <c r="N48" s="45"/>
      <c r="O48" s="47">
        <f t="shared" si="8"/>
        <v>-1</v>
      </c>
      <c r="P48" s="48"/>
      <c r="Q48" s="15"/>
      <c r="R48" s="15"/>
      <c r="S48" s="15"/>
      <c r="T48" s="15"/>
    </row>
    <row r="49" spans="1:20" x14ac:dyDescent="0.25">
      <c r="A49" s="39">
        <v>55405</v>
      </c>
      <c r="B49" s="40" t="s">
        <v>141</v>
      </c>
      <c r="C49" s="41">
        <v>0</v>
      </c>
      <c r="D49" s="44">
        <v>0</v>
      </c>
      <c r="E49" s="42">
        <v>4758</v>
      </c>
      <c r="F49" s="44">
        <v>5697</v>
      </c>
      <c r="G49" s="42">
        <v>5550</v>
      </c>
      <c r="H49" s="44">
        <v>2279</v>
      </c>
      <c r="I49" s="44">
        <v>5200</v>
      </c>
      <c r="J49" s="45">
        <v>5550</v>
      </c>
      <c r="K49" s="47">
        <f t="shared" si="6"/>
        <v>0</v>
      </c>
      <c r="L49" s="45"/>
      <c r="M49" s="47">
        <v>1</v>
      </c>
      <c r="N49" s="45"/>
      <c r="O49" s="47">
        <f t="shared" si="8"/>
        <v>-1</v>
      </c>
      <c r="P49" s="48"/>
      <c r="Q49" s="15"/>
      <c r="R49" s="15"/>
      <c r="S49" s="15"/>
      <c r="T49" s="15"/>
    </row>
    <row r="50" spans="1:20" x14ac:dyDescent="0.25">
      <c r="A50" s="39">
        <v>56010</v>
      </c>
      <c r="B50" s="40" t="s">
        <v>142</v>
      </c>
      <c r="C50" s="41">
        <v>237</v>
      </c>
      <c r="D50" s="43">
        <v>245</v>
      </c>
      <c r="E50" s="42">
        <v>500</v>
      </c>
      <c r="F50" s="43">
        <v>247</v>
      </c>
      <c r="G50" s="42">
        <v>500</v>
      </c>
      <c r="H50" s="44">
        <v>350</v>
      </c>
      <c r="I50" s="43">
        <v>350</v>
      </c>
      <c r="J50" s="45">
        <v>500</v>
      </c>
      <c r="K50" s="47">
        <f>(J50-G50)/G50</f>
        <v>0</v>
      </c>
      <c r="L50" s="45"/>
      <c r="M50" s="47">
        <f>(L50-G50)/G50</f>
        <v>-1</v>
      </c>
      <c r="N50" s="45"/>
      <c r="O50" s="47">
        <f t="shared" si="8"/>
        <v>-1</v>
      </c>
      <c r="P50" s="48"/>
      <c r="Q50" s="15"/>
      <c r="R50" s="15"/>
      <c r="S50" s="15"/>
      <c r="T50" s="15"/>
    </row>
    <row r="51" spans="1:20" x14ac:dyDescent="0.25">
      <c r="A51" s="49">
        <v>56200</v>
      </c>
      <c r="B51" s="50" t="s">
        <v>55</v>
      </c>
      <c r="C51" s="51">
        <v>0</v>
      </c>
      <c r="D51" s="54">
        <v>1113</v>
      </c>
      <c r="E51" s="52">
        <v>200</v>
      </c>
      <c r="F51" s="54">
        <v>0</v>
      </c>
      <c r="G51" s="52">
        <v>200</v>
      </c>
      <c r="H51" s="54">
        <v>0</v>
      </c>
      <c r="I51" s="54">
        <v>0</v>
      </c>
      <c r="J51" s="55">
        <v>200</v>
      </c>
      <c r="K51" s="57">
        <f>(J51-G51)/G51</f>
        <v>0</v>
      </c>
      <c r="L51" s="55"/>
      <c r="M51" s="57">
        <f>(L51-G51)/G51</f>
        <v>-1</v>
      </c>
      <c r="N51" s="55"/>
      <c r="O51" s="57">
        <f t="shared" si="8"/>
        <v>-1</v>
      </c>
      <c r="P51" s="73"/>
      <c r="Q51" s="15"/>
      <c r="R51" s="15"/>
      <c r="S51" s="15"/>
      <c r="T51" s="15"/>
    </row>
    <row r="52" spans="1:20" x14ac:dyDescent="0.25">
      <c r="A52" s="25"/>
      <c r="B52" s="25"/>
      <c r="C52" s="74">
        <f t="shared" ref="C52:J52" si="9">SUM(C41:C51)</f>
        <v>20466</v>
      </c>
      <c r="D52" s="74">
        <f t="shared" si="9"/>
        <v>22618</v>
      </c>
      <c r="E52" s="74">
        <f t="shared" si="9"/>
        <v>41958</v>
      </c>
      <c r="F52" s="74">
        <f t="shared" si="9"/>
        <v>28498</v>
      </c>
      <c r="G52" s="74">
        <f t="shared" si="9"/>
        <v>45000</v>
      </c>
      <c r="H52" s="74">
        <f t="shared" si="9"/>
        <v>18715</v>
      </c>
      <c r="I52" s="74">
        <f t="shared" si="9"/>
        <v>39106.42</v>
      </c>
      <c r="J52" s="75">
        <f t="shared" si="9"/>
        <v>63350</v>
      </c>
      <c r="K52" s="62">
        <f>(J52-G52)/G52</f>
        <v>0.40777777777777779</v>
      </c>
      <c r="L52" s="75">
        <f>SUM(L41:L51)</f>
        <v>0</v>
      </c>
      <c r="M52" s="62">
        <f>(L52-G52)/G52</f>
        <v>-1</v>
      </c>
      <c r="N52" s="75">
        <f>SUM(N41:N51)</f>
        <v>0</v>
      </c>
      <c r="O52" s="62">
        <f t="shared" si="8"/>
        <v>-1</v>
      </c>
      <c r="P52" s="75">
        <f>SUM(P41:P51)</f>
        <v>0</v>
      </c>
      <c r="Q52" s="15"/>
      <c r="R52" s="15"/>
      <c r="S52" s="15"/>
      <c r="T52" s="15"/>
    </row>
    <row r="53" spans="1:20" x14ac:dyDescent="0.25">
      <c r="A53" s="25"/>
      <c r="B53" s="25"/>
      <c r="C53" s="74"/>
      <c r="D53" s="74"/>
      <c r="E53" s="74"/>
      <c r="F53" s="74"/>
      <c r="G53" s="74"/>
      <c r="H53" s="74"/>
      <c r="I53" s="74"/>
      <c r="J53" s="66"/>
      <c r="K53" s="62"/>
      <c r="L53" s="66"/>
      <c r="M53" s="66"/>
      <c r="N53" s="66"/>
      <c r="O53" s="62"/>
      <c r="P53" s="62"/>
      <c r="Q53" s="15"/>
      <c r="R53" s="15"/>
      <c r="S53" s="15"/>
      <c r="T53" s="15"/>
    </row>
    <row r="54" spans="1:20" x14ac:dyDescent="0.25">
      <c r="A54" s="59" t="s">
        <v>15</v>
      </c>
      <c r="B54" s="25"/>
      <c r="C54" s="65"/>
      <c r="D54" s="65"/>
      <c r="E54" s="65"/>
      <c r="F54" s="65"/>
      <c r="G54" s="65"/>
      <c r="H54" s="65"/>
      <c r="I54" s="65"/>
      <c r="J54" s="66"/>
      <c r="K54" s="62"/>
      <c r="L54" s="66"/>
      <c r="M54" s="66"/>
      <c r="N54" s="66"/>
      <c r="O54" s="62"/>
      <c r="P54" s="62"/>
      <c r="Q54" s="15"/>
      <c r="R54" s="15"/>
      <c r="S54" s="15"/>
      <c r="T54" s="15"/>
    </row>
    <row r="55" spans="1:20" x14ac:dyDescent="0.25">
      <c r="A55" s="111">
        <v>59480</v>
      </c>
      <c r="B55" s="94" t="s">
        <v>143</v>
      </c>
      <c r="C55" s="112">
        <v>0</v>
      </c>
      <c r="D55" s="98">
        <v>0</v>
      </c>
      <c r="E55" s="113">
        <v>5000</v>
      </c>
      <c r="F55" s="98">
        <v>5000</v>
      </c>
      <c r="G55" s="113">
        <v>0</v>
      </c>
      <c r="H55" s="98">
        <v>0</v>
      </c>
      <c r="I55" s="98">
        <f>G55</f>
        <v>0</v>
      </c>
      <c r="J55" s="114">
        <v>10000</v>
      </c>
      <c r="K55" s="116">
        <v>1</v>
      </c>
      <c r="L55" s="114"/>
      <c r="M55" s="116">
        <v>-1</v>
      </c>
      <c r="N55" s="114"/>
      <c r="O55" s="116">
        <v>-1</v>
      </c>
      <c r="P55" s="117"/>
      <c r="Q55" s="15"/>
      <c r="R55" s="15"/>
      <c r="S55" s="15"/>
      <c r="T55" s="15"/>
    </row>
    <row r="56" spans="1:20" x14ac:dyDescent="0.25">
      <c r="A56" s="25"/>
      <c r="B56" s="25"/>
      <c r="C56" s="74">
        <f t="shared" ref="C56:J56" si="10">SUM(C55:C55)</f>
        <v>0</v>
      </c>
      <c r="D56" s="74">
        <f t="shared" si="10"/>
        <v>0</v>
      </c>
      <c r="E56" s="74">
        <f t="shared" si="10"/>
        <v>5000</v>
      </c>
      <c r="F56" s="74">
        <f t="shared" si="10"/>
        <v>5000</v>
      </c>
      <c r="G56" s="74">
        <f t="shared" si="10"/>
        <v>0</v>
      </c>
      <c r="H56" s="74">
        <f t="shared" si="10"/>
        <v>0</v>
      </c>
      <c r="I56" s="74">
        <f t="shared" si="10"/>
        <v>0</v>
      </c>
      <c r="J56" s="75">
        <f t="shared" si="10"/>
        <v>10000</v>
      </c>
      <c r="K56" s="62">
        <v>1</v>
      </c>
      <c r="L56" s="75">
        <f>SUM(L55:L55)</f>
        <v>0</v>
      </c>
      <c r="M56" s="62">
        <v>1</v>
      </c>
      <c r="N56" s="75">
        <f>SUM(N55:N55)</f>
        <v>0</v>
      </c>
      <c r="O56" s="62">
        <v>1</v>
      </c>
      <c r="P56" s="75">
        <f>SUM(P55:P55)</f>
        <v>0</v>
      </c>
      <c r="Q56" s="15"/>
      <c r="R56" s="15"/>
      <c r="S56" s="15"/>
      <c r="T56" s="15"/>
    </row>
    <row r="57" spans="1:20" x14ac:dyDescent="0.25">
      <c r="A57" s="25"/>
      <c r="B57" s="25"/>
      <c r="C57" s="65"/>
      <c r="D57" s="65"/>
      <c r="E57" s="65"/>
      <c r="F57" s="65"/>
      <c r="G57" s="65"/>
      <c r="H57" s="65"/>
      <c r="I57" s="65"/>
      <c r="J57" s="66"/>
      <c r="K57" s="62"/>
      <c r="L57" s="66"/>
      <c r="M57" s="66"/>
      <c r="N57" s="66"/>
      <c r="O57" s="62"/>
      <c r="P57" s="62"/>
      <c r="Q57" s="15"/>
      <c r="R57" s="15"/>
      <c r="S57" s="15"/>
      <c r="T57" s="15"/>
    </row>
    <row r="58" spans="1:20" x14ac:dyDescent="0.25">
      <c r="A58" s="59" t="s">
        <v>144</v>
      </c>
      <c r="B58" s="25"/>
      <c r="C58" s="74">
        <f>C17+C31+C52+C56</f>
        <v>231883</v>
      </c>
      <c r="D58" s="74">
        <f t="shared" ref="D58:J58" si="11">D17+D31+D52+D56</f>
        <v>247260</v>
      </c>
      <c r="E58" s="74">
        <f t="shared" si="11"/>
        <v>338354</v>
      </c>
      <c r="F58" s="74">
        <f t="shared" si="11"/>
        <v>315231</v>
      </c>
      <c r="G58" s="74">
        <f t="shared" si="11"/>
        <v>430425</v>
      </c>
      <c r="H58" s="74">
        <f t="shared" si="11"/>
        <v>202557</v>
      </c>
      <c r="I58" s="74">
        <f t="shared" si="11"/>
        <v>415306.42</v>
      </c>
      <c r="J58" s="75">
        <f t="shared" si="11"/>
        <v>474399</v>
      </c>
      <c r="K58" s="62">
        <f>(J58-G58)/G58</f>
        <v>0.10216414009409305</v>
      </c>
      <c r="L58" s="75">
        <f>L17+L31+L52+L56</f>
        <v>0</v>
      </c>
      <c r="M58" s="62">
        <f>(L58-G58)/G58</f>
        <v>-1</v>
      </c>
      <c r="N58" s="75">
        <f>N17+N31+N52+N56</f>
        <v>0</v>
      </c>
      <c r="O58" s="62">
        <f>(N58-G58)/G58</f>
        <v>-1</v>
      </c>
      <c r="P58" s="75">
        <f>P17+P31+P52+P56</f>
        <v>0</v>
      </c>
      <c r="Q58" s="15"/>
      <c r="R58" s="15"/>
      <c r="S58" s="15"/>
      <c r="T58" s="15"/>
    </row>
    <row r="59" spans="1:20" x14ac:dyDescent="0.25">
      <c r="A59" s="25"/>
      <c r="B59" s="25"/>
      <c r="C59" s="65"/>
      <c r="D59" s="65"/>
      <c r="E59" s="65"/>
      <c r="F59" s="65"/>
      <c r="G59" s="65"/>
      <c r="H59" s="65"/>
      <c r="I59" s="65"/>
      <c r="J59" s="66"/>
      <c r="K59" s="62"/>
      <c r="L59" s="66"/>
      <c r="M59" s="66"/>
      <c r="N59" s="66"/>
      <c r="O59" s="62"/>
      <c r="P59" s="62"/>
      <c r="Q59" s="15"/>
      <c r="R59" s="15"/>
      <c r="S59" s="15"/>
      <c r="T59" s="15"/>
    </row>
    <row r="60" spans="1:20" x14ac:dyDescent="0.25">
      <c r="A60" s="25"/>
      <c r="B60" s="25"/>
      <c r="C60" s="65"/>
      <c r="D60" s="65"/>
      <c r="E60" s="65"/>
      <c r="F60" s="65"/>
      <c r="G60" s="65"/>
      <c r="H60" s="65"/>
      <c r="I60" s="65"/>
      <c r="J60" s="66"/>
      <c r="K60" s="62"/>
      <c r="L60" s="66"/>
      <c r="M60" s="66"/>
      <c r="N60" s="66"/>
      <c r="O60" s="62"/>
      <c r="P60" s="62"/>
      <c r="Q60" s="15"/>
      <c r="R60" s="15"/>
      <c r="S60" s="15"/>
      <c r="T60" s="15"/>
    </row>
    <row r="61" spans="1:20" x14ac:dyDescent="0.25">
      <c r="A61" s="59" t="s">
        <v>62</v>
      </c>
      <c r="B61" s="25"/>
      <c r="C61" s="65"/>
      <c r="D61" s="65"/>
      <c r="E61" s="65"/>
      <c r="F61" s="65"/>
      <c r="G61" s="65"/>
      <c r="H61" s="65"/>
      <c r="I61" s="65"/>
      <c r="J61" s="66"/>
      <c r="K61" s="62"/>
      <c r="L61" s="66"/>
      <c r="M61" s="66"/>
      <c r="N61" s="66"/>
      <c r="O61" s="62"/>
      <c r="P61" s="62"/>
      <c r="Q61" s="15"/>
      <c r="R61" s="15"/>
      <c r="S61" s="15"/>
      <c r="T61" s="15"/>
    </row>
    <row r="62" spans="1:20" x14ac:dyDescent="0.25">
      <c r="A62" s="29">
        <v>44110</v>
      </c>
      <c r="B62" s="76" t="s">
        <v>145</v>
      </c>
      <c r="C62" s="31">
        <v>350</v>
      </c>
      <c r="D62" s="33">
        <v>0</v>
      </c>
      <c r="E62" s="34">
        <v>0</v>
      </c>
      <c r="F62" s="33"/>
      <c r="G62" s="34">
        <v>0</v>
      </c>
      <c r="H62" s="34">
        <v>0</v>
      </c>
      <c r="I62" s="34">
        <v>0</v>
      </c>
      <c r="J62" s="35">
        <v>0</v>
      </c>
      <c r="K62" s="37">
        <v>0</v>
      </c>
      <c r="L62" s="118"/>
      <c r="M62" s="37">
        <v>1</v>
      </c>
      <c r="N62" s="35"/>
      <c r="O62" s="37">
        <v>-1</v>
      </c>
      <c r="P62" s="38"/>
      <c r="Q62" s="15"/>
      <c r="R62" s="15"/>
      <c r="S62" s="15"/>
      <c r="T62" s="15"/>
    </row>
    <row r="63" spans="1:20" x14ac:dyDescent="0.25">
      <c r="A63" s="39">
        <v>44112</v>
      </c>
      <c r="B63" s="25" t="s">
        <v>146</v>
      </c>
      <c r="C63" s="41">
        <v>21540</v>
      </c>
      <c r="D63" s="43">
        <v>5121</v>
      </c>
      <c r="E63" s="44">
        <v>10000</v>
      </c>
      <c r="F63" s="43">
        <v>13517</v>
      </c>
      <c r="G63" s="44">
        <v>15000</v>
      </c>
      <c r="H63" s="44">
        <v>3770</v>
      </c>
      <c r="I63" s="44">
        <v>8000</v>
      </c>
      <c r="J63" s="45">
        <v>10000</v>
      </c>
      <c r="K63" s="47">
        <f>(J63-G63)/G63</f>
        <v>-0.33333333333333331</v>
      </c>
      <c r="L63" s="64"/>
      <c r="M63" s="47">
        <v>-0.33300000000000002</v>
      </c>
      <c r="N63" s="45"/>
      <c r="O63" s="47">
        <f>(N63-G63)/G63</f>
        <v>-1</v>
      </c>
      <c r="P63" s="48"/>
      <c r="Q63" s="15"/>
      <c r="R63" s="15"/>
      <c r="S63" s="15"/>
      <c r="T63" s="15"/>
    </row>
    <row r="64" spans="1:20" x14ac:dyDescent="0.25">
      <c r="A64" s="49">
        <v>44411</v>
      </c>
      <c r="B64" s="77" t="s">
        <v>42</v>
      </c>
      <c r="C64" s="51">
        <v>0</v>
      </c>
      <c r="D64" s="53">
        <v>5280</v>
      </c>
      <c r="E64" s="54">
        <v>0</v>
      </c>
      <c r="F64" s="53"/>
      <c r="G64" s="54">
        <v>0</v>
      </c>
      <c r="H64" s="54">
        <v>0</v>
      </c>
      <c r="I64" s="54"/>
      <c r="J64" s="55"/>
      <c r="K64" s="57">
        <v>0</v>
      </c>
      <c r="L64" s="119"/>
      <c r="M64" s="57">
        <v>0</v>
      </c>
      <c r="N64" s="55"/>
      <c r="O64" s="57">
        <v>0</v>
      </c>
      <c r="P64" s="73"/>
      <c r="Q64" s="15"/>
      <c r="R64" s="15"/>
      <c r="S64" s="15"/>
      <c r="T64" s="15"/>
    </row>
    <row r="65" spans="1:20" x14ac:dyDescent="0.25">
      <c r="A65" s="59" t="s">
        <v>147</v>
      </c>
      <c r="B65" s="59"/>
      <c r="C65" s="74">
        <f t="shared" ref="C65:J65" si="12">SUM(C62:C64)</f>
        <v>21890</v>
      </c>
      <c r="D65" s="74">
        <f t="shared" si="12"/>
        <v>10401</v>
      </c>
      <c r="E65" s="74">
        <f t="shared" si="12"/>
        <v>10000</v>
      </c>
      <c r="F65" s="74">
        <f t="shared" si="12"/>
        <v>13517</v>
      </c>
      <c r="G65" s="74">
        <f t="shared" si="12"/>
        <v>15000</v>
      </c>
      <c r="H65" s="74">
        <f t="shared" si="12"/>
        <v>3770</v>
      </c>
      <c r="I65" s="74">
        <f t="shared" si="12"/>
        <v>8000</v>
      </c>
      <c r="J65" s="75">
        <f t="shared" si="12"/>
        <v>10000</v>
      </c>
      <c r="K65" s="62">
        <f>(J65-G65)/G65</f>
        <v>-0.33333333333333331</v>
      </c>
      <c r="L65" s="75">
        <f>SUM(L62:L64)</f>
        <v>0</v>
      </c>
      <c r="M65" s="62">
        <f>(L65-G65)/G65</f>
        <v>-1</v>
      </c>
      <c r="N65" s="75">
        <f>SUM(N62:N64)</f>
        <v>0</v>
      </c>
      <c r="O65" s="62">
        <f>(N65-G65)/G65</f>
        <v>-1</v>
      </c>
      <c r="P65" s="75">
        <f>SUM(P62:P64)</f>
        <v>0</v>
      </c>
      <c r="Q65" s="15"/>
      <c r="R65" s="15"/>
      <c r="S65" s="15"/>
      <c r="T65" s="15"/>
    </row>
    <row r="66" spans="1:20" x14ac:dyDescent="0.25">
      <c r="A66" s="25"/>
      <c r="B66" s="25"/>
      <c r="C66" s="65"/>
      <c r="D66" s="65"/>
      <c r="E66" s="65"/>
      <c r="F66" s="65"/>
      <c r="G66" s="65"/>
      <c r="H66" s="65"/>
      <c r="I66" s="65"/>
      <c r="J66" s="66"/>
      <c r="K66" s="62"/>
      <c r="L66" s="66"/>
      <c r="M66" s="66"/>
      <c r="N66" s="66"/>
      <c r="O66" s="62"/>
      <c r="P66" s="72"/>
      <c r="Q66" s="15"/>
      <c r="R66" s="15"/>
      <c r="S66" s="15"/>
      <c r="T66" s="15"/>
    </row>
    <row r="67" spans="1:20" x14ac:dyDescent="0.25">
      <c r="A67" s="25"/>
      <c r="B67" s="25"/>
      <c r="C67" s="65"/>
      <c r="D67" s="65"/>
      <c r="E67" s="65"/>
      <c r="F67" s="65"/>
      <c r="G67" s="65"/>
      <c r="H67" s="65"/>
      <c r="I67" s="65"/>
      <c r="J67" s="66"/>
      <c r="K67" s="62"/>
      <c r="L67" s="66"/>
      <c r="M67" s="66"/>
      <c r="N67" s="66"/>
      <c r="O67" s="62"/>
      <c r="P67" s="62"/>
      <c r="Q67" s="15"/>
      <c r="R67" s="15"/>
      <c r="S67" s="15"/>
      <c r="T67" s="15"/>
    </row>
    <row r="68" spans="1:20" ht="16.5" thickBot="1" x14ac:dyDescent="0.3">
      <c r="A68" s="79" t="s">
        <v>148</v>
      </c>
      <c r="B68" s="79"/>
      <c r="C68" s="80">
        <f t="shared" ref="C68:I68" si="13">C58-C65</f>
        <v>209993</v>
      </c>
      <c r="D68" s="80">
        <f t="shared" si="13"/>
        <v>236859</v>
      </c>
      <c r="E68" s="80">
        <f t="shared" si="13"/>
        <v>328354</v>
      </c>
      <c r="F68" s="80">
        <f t="shared" si="13"/>
        <v>301714</v>
      </c>
      <c r="G68" s="80">
        <f t="shared" si="13"/>
        <v>415425</v>
      </c>
      <c r="H68" s="80">
        <f t="shared" si="13"/>
        <v>198787</v>
      </c>
      <c r="I68" s="80">
        <f t="shared" si="13"/>
        <v>407306.42</v>
      </c>
      <c r="J68" s="81">
        <f>J58-J65</f>
        <v>464399</v>
      </c>
      <c r="K68" s="82">
        <f>(J68-G68)/G68</f>
        <v>0.11788890894866703</v>
      </c>
      <c r="L68" s="81">
        <f>L58-L65</f>
        <v>0</v>
      </c>
      <c r="M68" s="82">
        <f>(L68-G68)/G68</f>
        <v>-1</v>
      </c>
      <c r="N68" s="81">
        <f>N58-N65</f>
        <v>0</v>
      </c>
      <c r="O68" s="82">
        <f>(N68-G68)/G68</f>
        <v>-1</v>
      </c>
      <c r="P68" s="81">
        <f>P58-P65</f>
        <v>0</v>
      </c>
      <c r="Q68" s="15"/>
      <c r="R68" s="15"/>
      <c r="S68" s="15"/>
      <c r="T68" s="15"/>
    </row>
    <row r="69" spans="1:20" x14ac:dyDescent="0.25">
      <c r="A69" s="25"/>
      <c r="B69" s="25"/>
      <c r="C69" s="65"/>
      <c r="D69" s="65"/>
      <c r="E69" s="65"/>
      <c r="F69" s="65"/>
      <c r="G69" s="65"/>
      <c r="H69" s="65"/>
      <c r="I69" s="65"/>
      <c r="J69" s="65"/>
      <c r="K69" s="83"/>
      <c r="L69" s="65"/>
      <c r="M69" s="83"/>
      <c r="N69" s="65"/>
      <c r="O69" s="65"/>
      <c r="P69" s="83"/>
      <c r="Q69" s="15"/>
      <c r="R69" s="15"/>
      <c r="S69" s="15"/>
      <c r="T69" s="15"/>
    </row>
    <row r="70" spans="1:20" x14ac:dyDescent="0.25">
      <c r="A70" s="25"/>
      <c r="B70" s="25"/>
      <c r="C70" s="65"/>
      <c r="D70" s="65"/>
      <c r="E70" s="65"/>
      <c r="F70" s="65"/>
      <c r="G70" s="65"/>
      <c r="H70" s="65"/>
      <c r="I70" s="65"/>
      <c r="J70" s="65"/>
      <c r="K70" s="83"/>
      <c r="L70" s="65"/>
      <c r="M70" s="83"/>
      <c r="N70" s="65"/>
      <c r="O70" s="65"/>
      <c r="P70" s="83"/>
      <c r="Q70" s="15"/>
      <c r="R70" s="15"/>
      <c r="S70" s="15"/>
      <c r="T70" s="15"/>
    </row>
    <row r="71" spans="1:20" x14ac:dyDescent="0.25">
      <c r="A71" s="25"/>
      <c r="B71" s="25"/>
      <c r="C71" s="65"/>
      <c r="D71" s="65"/>
      <c r="E71" s="65"/>
      <c r="F71" s="65"/>
      <c r="G71" s="65"/>
      <c r="H71" s="65"/>
      <c r="I71" s="65"/>
      <c r="J71" s="65"/>
      <c r="K71" s="83"/>
      <c r="L71" s="65"/>
      <c r="M71" s="83"/>
      <c r="N71" s="65"/>
      <c r="O71" s="65"/>
      <c r="P71" s="83"/>
      <c r="Q71" s="15"/>
      <c r="R71" s="15"/>
      <c r="S71" s="15"/>
      <c r="T71" s="15"/>
    </row>
    <row r="72" spans="1:20" x14ac:dyDescent="0.25">
      <c r="A72" s="25"/>
      <c r="B72" s="25"/>
      <c r="C72" s="65"/>
      <c r="D72" s="65"/>
      <c r="E72" s="65"/>
      <c r="F72" s="65"/>
      <c r="G72" s="65"/>
      <c r="H72" s="65"/>
      <c r="I72" s="65"/>
      <c r="J72" s="65"/>
      <c r="K72" s="83"/>
      <c r="L72" s="65"/>
      <c r="M72" s="83"/>
      <c r="N72" s="65"/>
      <c r="O72" s="65"/>
      <c r="P72" s="83"/>
      <c r="Q72" s="15"/>
      <c r="R72" s="15"/>
      <c r="S72" s="15"/>
      <c r="T72" s="15"/>
    </row>
    <row r="73" spans="1:20" x14ac:dyDescent="0.25">
      <c r="A73" s="25"/>
      <c r="B73" s="25"/>
      <c r="C73" s="65"/>
      <c r="D73" s="65"/>
      <c r="E73" s="65"/>
      <c r="F73" s="65"/>
      <c r="G73" s="65"/>
      <c r="H73" s="65"/>
      <c r="I73" s="65"/>
      <c r="J73" s="65"/>
      <c r="K73" s="83"/>
      <c r="L73" s="65"/>
      <c r="M73" s="83"/>
      <c r="N73" s="65"/>
      <c r="O73" s="65"/>
      <c r="P73" s="83"/>
      <c r="Q73" s="15"/>
      <c r="R73" s="15"/>
      <c r="S73" s="15"/>
      <c r="T73" s="15"/>
    </row>
    <row r="74" spans="1:20" x14ac:dyDescent="0.25">
      <c r="A74" s="25"/>
      <c r="B74" s="25"/>
      <c r="C74" s="65"/>
      <c r="D74" s="65"/>
      <c r="E74" s="65"/>
      <c r="F74" s="65"/>
      <c r="G74" s="65"/>
      <c r="H74" s="65"/>
      <c r="I74" s="65"/>
      <c r="J74" s="65"/>
      <c r="K74" s="83"/>
      <c r="L74" s="65"/>
      <c r="M74" s="83"/>
      <c r="N74" s="65"/>
      <c r="O74" s="65"/>
      <c r="P74" s="83"/>
      <c r="Q74" s="15"/>
      <c r="R74" s="15"/>
      <c r="S74" s="15"/>
      <c r="T74" s="15"/>
    </row>
    <row r="75" spans="1:20" x14ac:dyDescent="0.25">
      <c r="A75" s="25"/>
      <c r="B75" s="25"/>
      <c r="C75" s="65"/>
      <c r="D75" s="65"/>
      <c r="E75" s="65"/>
      <c r="F75" s="65"/>
      <c r="G75" s="65"/>
      <c r="H75" s="65"/>
      <c r="I75" s="65"/>
      <c r="J75" s="65"/>
      <c r="K75" s="83"/>
      <c r="L75" s="65"/>
      <c r="M75" s="83"/>
      <c r="N75" s="65"/>
      <c r="O75" s="65"/>
      <c r="P75" s="83"/>
      <c r="Q75" s="15"/>
      <c r="R75" s="15"/>
      <c r="S75" s="15"/>
      <c r="T75" s="15"/>
    </row>
    <row r="76" spans="1:20" x14ac:dyDescent="0.25">
      <c r="A76" s="25"/>
      <c r="B76" s="25"/>
      <c r="C76" s="65"/>
      <c r="D76" s="65"/>
      <c r="E76" s="65"/>
      <c r="F76" s="65"/>
      <c r="G76" s="65"/>
      <c r="H76" s="65"/>
      <c r="I76" s="65"/>
      <c r="J76" s="65"/>
      <c r="K76" s="83"/>
      <c r="L76" s="65"/>
      <c r="M76" s="83"/>
      <c r="N76" s="65"/>
      <c r="O76" s="65"/>
      <c r="P76" s="83"/>
      <c r="Q76" s="15"/>
      <c r="R76" s="15"/>
      <c r="S76" s="15"/>
      <c r="T76" s="15"/>
    </row>
    <row r="77" spans="1:20" x14ac:dyDescent="0.25">
      <c r="A77" s="25"/>
      <c r="B77" s="25"/>
      <c r="C77" s="65"/>
      <c r="D77" s="65"/>
      <c r="E77" s="65"/>
      <c r="F77" s="65"/>
      <c r="G77" s="65"/>
      <c r="H77" s="65"/>
      <c r="I77" s="65"/>
      <c r="J77" s="65"/>
      <c r="K77" s="25"/>
      <c r="L77" s="65"/>
      <c r="M77" s="25"/>
      <c r="N77" s="65"/>
      <c r="O77" s="65"/>
      <c r="P77" s="25"/>
      <c r="Q77" s="15"/>
      <c r="R77" s="15"/>
      <c r="S77" s="15"/>
      <c r="T77" s="15"/>
    </row>
    <row r="78" spans="1:20" x14ac:dyDescent="0.25">
      <c r="A78" s="25"/>
      <c r="B78" s="25"/>
      <c r="C78" s="65"/>
      <c r="D78" s="65"/>
      <c r="E78" s="65"/>
      <c r="F78" s="65"/>
      <c r="G78" s="65"/>
      <c r="H78" s="65"/>
      <c r="I78" s="65"/>
      <c r="J78" s="65"/>
      <c r="K78" s="25"/>
      <c r="L78" s="65"/>
      <c r="M78" s="25"/>
      <c r="N78" s="65"/>
      <c r="O78" s="65"/>
      <c r="P78" s="25"/>
      <c r="Q78" s="15"/>
      <c r="R78" s="15"/>
      <c r="S78" s="15"/>
      <c r="T78" s="15"/>
    </row>
    <row r="79" spans="1:20" x14ac:dyDescent="0.25">
      <c r="A79" s="25"/>
      <c r="B79" s="25"/>
      <c r="C79" s="65"/>
      <c r="D79" s="65"/>
      <c r="E79" s="65"/>
      <c r="F79" s="65"/>
      <c r="G79" s="65"/>
      <c r="H79" s="65"/>
      <c r="I79" s="65"/>
      <c r="J79" s="65"/>
      <c r="K79" s="25"/>
      <c r="L79" s="65"/>
      <c r="M79" s="25"/>
      <c r="N79" s="65"/>
      <c r="O79" s="65"/>
      <c r="P79" s="25"/>
      <c r="Q79" s="15"/>
      <c r="R79" s="15"/>
      <c r="S79" s="15"/>
      <c r="T79" s="15"/>
    </row>
    <row r="80" spans="1:20" x14ac:dyDescent="0.25">
      <c r="A80" s="25"/>
      <c r="B80" s="25"/>
      <c r="C80" s="25"/>
      <c r="D80" s="25"/>
      <c r="E80" s="25"/>
      <c r="F80" s="25"/>
      <c r="G80" s="25"/>
      <c r="H80" s="25"/>
      <c r="I80" s="25"/>
      <c r="J80" s="25"/>
      <c r="K80" s="25"/>
      <c r="L80" s="25"/>
      <c r="M80" s="25"/>
      <c r="N80" s="25"/>
      <c r="O80" s="25"/>
      <c r="P80" s="25"/>
      <c r="Q80" s="15"/>
      <c r="R80" s="15"/>
      <c r="S80" s="15"/>
      <c r="T80" s="15"/>
    </row>
    <row r="81" spans="1:20" x14ac:dyDescent="0.25">
      <c r="A81" s="25"/>
      <c r="B81" s="25"/>
      <c r="C81" s="25"/>
      <c r="D81" s="25"/>
      <c r="E81" s="25"/>
      <c r="F81" s="25"/>
      <c r="G81" s="25"/>
      <c r="H81" s="25"/>
      <c r="I81" s="25"/>
      <c r="J81" s="25"/>
      <c r="K81" s="25"/>
      <c r="L81" s="25"/>
      <c r="M81" s="25"/>
      <c r="N81" s="25"/>
      <c r="O81" s="25"/>
      <c r="P81" s="25"/>
      <c r="Q81" s="15"/>
      <c r="R81" s="15"/>
      <c r="S81" s="15"/>
      <c r="T81" s="15"/>
    </row>
    <row r="82" spans="1:20" x14ac:dyDescent="0.25">
      <c r="A82" s="25"/>
      <c r="B82" s="25"/>
      <c r="C82" s="25"/>
      <c r="D82" s="25"/>
      <c r="E82" s="25"/>
      <c r="F82" s="25"/>
      <c r="G82" s="25"/>
      <c r="H82" s="25"/>
      <c r="I82" s="25"/>
      <c r="J82" s="25"/>
      <c r="K82" s="25"/>
      <c r="L82" s="25"/>
      <c r="M82" s="25"/>
      <c r="N82" s="25"/>
      <c r="O82" s="25"/>
      <c r="P82" s="25"/>
      <c r="Q82" s="15"/>
      <c r="R82" s="15"/>
      <c r="S82" s="15"/>
      <c r="T82" s="15"/>
    </row>
    <row r="83" spans="1:20" x14ac:dyDescent="0.25">
      <c r="A83" s="25"/>
      <c r="B83" s="25"/>
      <c r="C83" s="25"/>
      <c r="D83" s="25"/>
      <c r="E83" s="25"/>
      <c r="F83" s="25"/>
      <c r="G83" s="25"/>
      <c r="H83" s="25"/>
      <c r="I83" s="25"/>
      <c r="J83" s="25"/>
      <c r="K83" s="25"/>
      <c r="L83" s="25"/>
      <c r="M83" s="25"/>
      <c r="N83" s="25"/>
      <c r="O83" s="25"/>
      <c r="P83" s="25"/>
      <c r="Q83" s="15"/>
      <c r="R83" s="15"/>
      <c r="S83" s="15"/>
      <c r="T83" s="15"/>
    </row>
    <row r="84" spans="1:20" x14ac:dyDescent="0.25">
      <c r="A84" s="25"/>
      <c r="B84" s="25"/>
      <c r="C84" s="25"/>
      <c r="D84" s="25"/>
      <c r="E84" s="25"/>
      <c r="F84" s="25"/>
      <c r="G84" s="25"/>
      <c r="H84" s="25"/>
      <c r="I84" s="25"/>
      <c r="J84" s="25"/>
      <c r="K84" s="25"/>
      <c r="L84" s="25"/>
      <c r="M84" s="25"/>
      <c r="N84" s="25"/>
      <c r="O84" s="25"/>
      <c r="P84" s="25"/>
      <c r="Q84" s="15"/>
      <c r="R84" s="15"/>
      <c r="S84" s="15"/>
      <c r="T84" s="15"/>
    </row>
    <row r="85" spans="1:20" x14ac:dyDescent="0.25">
      <c r="A85" s="25"/>
      <c r="B85" s="25"/>
      <c r="C85" s="25"/>
      <c r="D85" s="25"/>
      <c r="E85" s="25"/>
      <c r="F85" s="25"/>
      <c r="G85" s="25"/>
      <c r="H85" s="25"/>
      <c r="I85" s="25"/>
      <c r="J85" s="25"/>
      <c r="K85" s="25"/>
      <c r="L85" s="25"/>
      <c r="M85" s="25"/>
      <c r="N85" s="25"/>
      <c r="O85" s="25"/>
      <c r="P85" s="25"/>
      <c r="Q85" s="15"/>
      <c r="R85" s="15"/>
      <c r="S85" s="15"/>
      <c r="T85" s="15"/>
    </row>
    <row r="86" spans="1:20" x14ac:dyDescent="0.25">
      <c r="A86" s="25"/>
      <c r="B86" s="25"/>
      <c r="C86" s="25"/>
      <c r="D86" s="25"/>
      <c r="E86" s="25"/>
      <c r="F86" s="25"/>
      <c r="G86" s="25"/>
      <c r="H86" s="25"/>
      <c r="I86" s="25"/>
      <c r="J86" s="25"/>
      <c r="K86" s="25"/>
      <c r="L86" s="25"/>
      <c r="M86" s="25"/>
      <c r="N86" s="25"/>
      <c r="O86" s="25"/>
      <c r="P86" s="25"/>
      <c r="Q86" s="15"/>
      <c r="R86" s="15"/>
      <c r="S86" s="15"/>
      <c r="T86" s="15"/>
    </row>
    <row r="87" spans="1:20" x14ac:dyDescent="0.25">
      <c r="A87" s="25"/>
      <c r="B87" s="25"/>
      <c r="C87" s="25"/>
      <c r="D87" s="25"/>
      <c r="E87" s="25"/>
      <c r="F87" s="25"/>
      <c r="G87" s="25"/>
      <c r="H87" s="25"/>
      <c r="I87" s="25"/>
      <c r="J87" s="25"/>
      <c r="K87" s="25"/>
      <c r="L87" s="25"/>
      <c r="M87" s="25"/>
      <c r="N87" s="25"/>
      <c r="O87" s="25"/>
      <c r="P87" s="25"/>
      <c r="Q87" s="15"/>
      <c r="R87" s="15"/>
      <c r="S87" s="15"/>
      <c r="T87" s="15"/>
    </row>
    <row r="88" spans="1:20" x14ac:dyDescent="0.25">
      <c r="A88" s="25"/>
      <c r="B88" s="25"/>
      <c r="C88" s="25"/>
      <c r="D88" s="25"/>
      <c r="E88" s="25"/>
      <c r="F88" s="25"/>
      <c r="G88" s="25"/>
      <c r="H88" s="25"/>
      <c r="I88" s="25"/>
      <c r="J88" s="25"/>
      <c r="K88" s="25"/>
      <c r="L88" s="25"/>
      <c r="M88" s="25"/>
      <c r="N88" s="25"/>
      <c r="O88" s="25"/>
      <c r="P88" s="25"/>
      <c r="Q88" s="15"/>
      <c r="R88" s="15"/>
      <c r="S88" s="15"/>
      <c r="T88" s="15"/>
    </row>
    <row r="89" spans="1:20" x14ac:dyDescent="0.25">
      <c r="A89" s="25"/>
      <c r="B89" s="25"/>
      <c r="C89" s="25"/>
      <c r="D89" s="25"/>
      <c r="E89" s="25"/>
      <c r="F89" s="25"/>
      <c r="G89" s="25"/>
      <c r="H89" s="25"/>
      <c r="I89" s="25"/>
      <c r="J89" s="25"/>
      <c r="K89" s="25"/>
      <c r="L89" s="25"/>
      <c r="M89" s="25"/>
      <c r="N89" s="25"/>
      <c r="O89" s="25"/>
      <c r="P89" s="25"/>
      <c r="Q89" s="15"/>
      <c r="R89" s="15"/>
      <c r="S89" s="15"/>
      <c r="T89" s="15"/>
    </row>
    <row r="90" spans="1:20" x14ac:dyDescent="0.25">
      <c r="A90" s="25"/>
      <c r="B90" s="25"/>
      <c r="C90" s="25"/>
      <c r="D90" s="25"/>
      <c r="E90" s="25"/>
      <c r="F90" s="25"/>
      <c r="G90" s="25"/>
      <c r="H90" s="25"/>
      <c r="I90" s="25"/>
      <c r="J90" s="25"/>
      <c r="K90" s="25"/>
      <c r="L90" s="25"/>
      <c r="M90" s="25"/>
      <c r="N90" s="25"/>
      <c r="O90" s="25"/>
      <c r="P90" s="25"/>
      <c r="Q90" s="15"/>
      <c r="R90" s="15"/>
      <c r="S90" s="15"/>
      <c r="T90" s="15"/>
    </row>
    <row r="91" spans="1:20" x14ac:dyDescent="0.25">
      <c r="Q91" s="15"/>
      <c r="R91" s="15"/>
      <c r="S91" s="15"/>
      <c r="T91" s="15"/>
    </row>
    <row r="92" spans="1:20" x14ac:dyDescent="0.25">
      <c r="Q92" s="15"/>
      <c r="R92" s="15"/>
      <c r="S92" s="15"/>
      <c r="T92" s="15"/>
    </row>
  </sheetData>
  <mergeCells count="17">
    <mergeCell ref="A1:P1"/>
    <mergeCell ref="A2:P2"/>
    <mergeCell ref="A3:P3"/>
    <mergeCell ref="E5:F5"/>
    <mergeCell ref="G5:I5"/>
    <mergeCell ref="J5:P5"/>
    <mergeCell ref="A7:B7"/>
    <mergeCell ref="J18:P18"/>
    <mergeCell ref="E38:F38"/>
    <mergeCell ref="G38:I38"/>
    <mergeCell ref="J38:P38"/>
    <mergeCell ref="J39:K39"/>
    <mergeCell ref="L39:M39"/>
    <mergeCell ref="N39:O39"/>
    <mergeCell ref="J6:K6"/>
    <mergeCell ref="L6:M6"/>
    <mergeCell ref="N6:O6"/>
  </mergeCells>
  <printOptions horizontalCentered="1"/>
  <pageMargins left="0.7" right="0.7" top="0.75" bottom="0.75" header="0.3" footer="0.3"/>
  <pageSetup fitToHeight="0" orientation="landscape" r:id="rId1"/>
  <headerFooter>
    <oddFooter>&amp;R&amp;P</oddFooter>
  </headerFooter>
  <colBreaks count="1" manualBreakCount="1">
    <brk id="16"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B0D71-ECC6-4E6A-ABE4-27E7165A1C0C}">
  <sheetPr>
    <pageSetUpPr fitToPage="1"/>
  </sheetPr>
  <dimension ref="A1:F52"/>
  <sheetViews>
    <sheetView view="pageLayout" topLeftCell="A15" zoomScaleNormal="100" workbookViewId="0">
      <selection activeCell="K17" sqref="K17"/>
    </sheetView>
  </sheetViews>
  <sheetFormatPr defaultColWidth="9.140625" defaultRowHeight="15.75" x14ac:dyDescent="0.25"/>
  <cols>
    <col min="1" max="1" width="7.42578125" style="15" customWidth="1"/>
    <col min="2" max="2" width="31.5703125" style="15" bestFit="1" customWidth="1"/>
    <col min="3" max="3" width="7.42578125" style="15" customWidth="1"/>
    <col min="4" max="4" width="52.7109375" style="15" customWidth="1"/>
    <col min="5" max="5" width="13" style="15" customWidth="1"/>
    <col min="6" max="6" width="7.7109375" style="15" customWidth="1"/>
    <col min="7" max="16384" width="9.140625" style="15"/>
  </cols>
  <sheetData>
    <row r="1" spans="1:6" x14ac:dyDescent="0.25">
      <c r="A1" s="314" t="s">
        <v>0</v>
      </c>
      <c r="B1" s="314"/>
      <c r="C1" s="314"/>
      <c r="D1" s="314"/>
      <c r="E1" s="314"/>
      <c r="F1" s="314"/>
    </row>
    <row r="2" spans="1:6" x14ac:dyDescent="0.25">
      <c r="A2" s="314" t="s">
        <v>122</v>
      </c>
      <c r="B2" s="314"/>
      <c r="C2" s="314"/>
      <c r="D2" s="314"/>
      <c r="E2" s="314"/>
      <c r="F2" s="314"/>
    </row>
    <row r="3" spans="1:6" x14ac:dyDescent="0.25">
      <c r="A3" s="323" t="s">
        <v>123</v>
      </c>
      <c r="B3" s="323"/>
      <c r="C3" s="323"/>
      <c r="D3" s="323"/>
      <c r="E3" s="323"/>
      <c r="F3" s="323"/>
    </row>
    <row r="4" spans="1:6" x14ac:dyDescent="0.25">
      <c r="A4" s="25"/>
      <c r="B4" s="25"/>
      <c r="C4" s="25"/>
      <c r="D4" s="25"/>
      <c r="E4" s="25"/>
    </row>
    <row r="5" spans="1:6" ht="15.75" customHeight="1" x14ac:dyDescent="0.25">
      <c r="A5" s="326" t="s">
        <v>67</v>
      </c>
      <c r="B5" s="84"/>
      <c r="C5" s="326" t="s">
        <v>68</v>
      </c>
      <c r="D5" s="85" t="s">
        <v>69</v>
      </c>
      <c r="E5" s="326" t="s">
        <v>70</v>
      </c>
      <c r="F5" s="86"/>
    </row>
    <row r="6" spans="1:6" ht="16.5" thickBot="1" x14ac:dyDescent="0.3">
      <c r="A6" s="327"/>
      <c r="B6" s="87" t="s">
        <v>71</v>
      </c>
      <c r="C6" s="327"/>
      <c r="D6" s="88" t="s">
        <v>72</v>
      </c>
      <c r="E6" s="327"/>
      <c r="F6" s="120" t="s">
        <v>73</v>
      </c>
    </row>
    <row r="7" spans="1:6" ht="16.5" thickTop="1" x14ac:dyDescent="0.25">
      <c r="A7" s="324" t="str">
        <f>'DA 220'!A7</f>
        <v>EXPENDITURES</v>
      </c>
      <c r="B7" s="324"/>
      <c r="C7" s="324"/>
      <c r="D7" s="324"/>
      <c r="E7" s="25"/>
    </row>
    <row r="8" spans="1:6" x14ac:dyDescent="0.25">
      <c r="A8" s="325" t="str">
        <f>'DA 220'!A8</f>
        <v>Personnel Services</v>
      </c>
      <c r="B8" s="325"/>
      <c r="C8" s="325"/>
      <c r="D8" s="325"/>
      <c r="E8" s="77"/>
      <c r="F8" s="89"/>
    </row>
    <row r="9" spans="1:6" hidden="1" x14ac:dyDescent="0.25">
      <c r="A9" s="90">
        <f>'DA 220'!A9</f>
        <v>51020</v>
      </c>
      <c r="B9" s="90" t="str">
        <f>'DA 220'!B9</f>
        <v>Office Manager Wages</v>
      </c>
      <c r="C9" s="91" t="s">
        <v>74</v>
      </c>
      <c r="D9" s="101" t="s">
        <v>149</v>
      </c>
      <c r="E9" s="54">
        <f>'DA 220'!J9</f>
        <v>76378</v>
      </c>
      <c r="F9" s="92">
        <f>'DA 220'!K9</f>
        <v>3.2051455287409131E-2</v>
      </c>
    </row>
    <row r="10" spans="1:6" hidden="1" x14ac:dyDescent="0.25">
      <c r="A10" s="90">
        <f>'DA 220'!A10</f>
        <v>51030</v>
      </c>
      <c r="B10" s="90" t="str">
        <f>'DA 220'!B10</f>
        <v>Victim Witness Advocate Wages</v>
      </c>
      <c r="C10" s="91" t="s">
        <v>74</v>
      </c>
      <c r="D10" s="94" t="s">
        <v>149</v>
      </c>
      <c r="E10" s="54">
        <f>'DA 220'!J10</f>
        <v>63960</v>
      </c>
      <c r="F10" s="92">
        <f>'DA 220'!K10</f>
        <v>3.2000000000000001E-2</v>
      </c>
    </row>
    <row r="11" spans="1:6" hidden="1" x14ac:dyDescent="0.25">
      <c r="A11" s="90">
        <f>'DA 220'!A11</f>
        <v>51035</v>
      </c>
      <c r="B11" s="90" t="str">
        <f>'DA 220'!B11</f>
        <v>Receptionist</v>
      </c>
      <c r="C11" s="91" t="s">
        <v>74</v>
      </c>
      <c r="D11" s="94" t="s">
        <v>149</v>
      </c>
      <c r="E11" s="54">
        <f>'DA 220'!J11</f>
        <v>49442</v>
      </c>
      <c r="F11" s="92">
        <f>'DA 220'!K11</f>
        <v>3.2148970815414804E-2</v>
      </c>
    </row>
    <row r="12" spans="1:6" hidden="1" x14ac:dyDescent="0.25">
      <c r="A12" s="90">
        <f>'DA 220'!A12</f>
        <v>51040</v>
      </c>
      <c r="B12" s="90" t="str">
        <f>'DA 220'!B12</f>
        <v>Legal Secretary Wages</v>
      </c>
      <c r="C12" s="91" t="s">
        <v>74</v>
      </c>
      <c r="D12" s="95" t="s">
        <v>149</v>
      </c>
      <c r="E12" s="54">
        <f>'DA 220'!J12</f>
        <v>113651</v>
      </c>
      <c r="F12" s="92">
        <f>'DA 220'!K12</f>
        <v>3.2308754337202754E-2</v>
      </c>
    </row>
    <row r="13" spans="1:6" hidden="1" x14ac:dyDescent="0.25">
      <c r="A13" s="90">
        <f>'DA 220'!A13</f>
        <v>51100</v>
      </c>
      <c r="B13" s="90" t="str">
        <f>'DA 220'!B13</f>
        <v>Domestic Violence Investigator Wages</v>
      </c>
      <c r="C13" s="91" t="s">
        <v>74</v>
      </c>
      <c r="D13" s="94" t="s">
        <v>149</v>
      </c>
      <c r="E13" s="54">
        <f>'DA 220'!J13</f>
        <v>74318</v>
      </c>
      <c r="F13" s="92">
        <f>'DA 220'!K13</f>
        <v>3.2051104013331479E-2</v>
      </c>
    </row>
    <row r="14" spans="1:6" ht="39" x14ac:dyDescent="0.25">
      <c r="A14" s="90">
        <f>'DA 220'!A14</f>
        <v>51069</v>
      </c>
      <c r="B14" s="90" t="str">
        <f>'DA 220'!B14</f>
        <v>Full-Time Wages</v>
      </c>
      <c r="C14" s="91" t="s">
        <v>74</v>
      </c>
      <c r="D14" s="95" t="s">
        <v>733</v>
      </c>
      <c r="E14" s="54">
        <f>'DA 220'!J14</f>
        <v>377749</v>
      </c>
      <c r="F14" s="92">
        <f>'DA 220'!K14</f>
        <v>3.2171596420520525E-2</v>
      </c>
    </row>
    <row r="15" spans="1:6" ht="26.25" x14ac:dyDescent="0.25">
      <c r="A15" s="90">
        <f>'DA 220'!A15</f>
        <v>51300</v>
      </c>
      <c r="B15" s="90" t="str">
        <f>'DA 220'!B15</f>
        <v>Part-Time Wages</v>
      </c>
      <c r="C15" s="91" t="s">
        <v>74</v>
      </c>
      <c r="D15" s="95" t="s">
        <v>150</v>
      </c>
      <c r="E15" s="54">
        <f>'DA 220'!J15</f>
        <v>0</v>
      </c>
      <c r="F15" s="92">
        <f>'DA 220'!K15</f>
        <v>0</v>
      </c>
    </row>
    <row r="16" spans="1:6" ht="26.25" x14ac:dyDescent="0.25">
      <c r="A16" s="90">
        <f>'DA 220'!A16</f>
        <v>51500</v>
      </c>
      <c r="B16" s="90" t="str">
        <f>'DA 220'!B16</f>
        <v>Overtime Wages</v>
      </c>
      <c r="C16" s="91" t="s">
        <v>74</v>
      </c>
      <c r="D16" s="95" t="s">
        <v>151</v>
      </c>
      <c r="E16" s="54">
        <f>'DA 220'!J16</f>
        <v>4000</v>
      </c>
      <c r="F16" s="92">
        <f>'DA 220'!K16</f>
        <v>0</v>
      </c>
    </row>
    <row r="17" spans="1:6" x14ac:dyDescent="0.25">
      <c r="A17" s="25"/>
      <c r="B17" s="25"/>
      <c r="C17" s="25"/>
      <c r="D17" s="25"/>
      <c r="E17" s="65"/>
      <c r="F17" s="96"/>
    </row>
    <row r="18" spans="1:6" x14ac:dyDescent="0.25">
      <c r="A18" s="325" t="str">
        <f>'DA 220'!A19</f>
        <v>Supplies &amp; Operating Expenses</v>
      </c>
      <c r="B18" s="325"/>
      <c r="C18" s="325"/>
      <c r="D18" s="325"/>
      <c r="E18" s="54"/>
      <c r="F18" s="92"/>
    </row>
    <row r="19" spans="1:6" x14ac:dyDescent="0.25">
      <c r="A19" s="93">
        <f>'DA 220'!A20</f>
        <v>53010</v>
      </c>
      <c r="B19" s="90" t="str">
        <f>'DA 220'!B20</f>
        <v>Office Supplies</v>
      </c>
      <c r="C19" s="91" t="s">
        <v>74</v>
      </c>
      <c r="D19" s="121" t="s">
        <v>152</v>
      </c>
      <c r="E19" s="98">
        <f>'DA 220'!J20</f>
        <v>2500</v>
      </c>
      <c r="F19" s="99">
        <f>'DA 220'!K20</f>
        <v>0.13636363636363635</v>
      </c>
    </row>
    <row r="20" spans="1:6" x14ac:dyDescent="0.25">
      <c r="A20" s="93">
        <f>'DA 220'!A21</f>
        <v>53050</v>
      </c>
      <c r="B20" s="90" t="str">
        <f>'DA 220'!B21</f>
        <v>Books/Periodicals</v>
      </c>
      <c r="C20" s="91" t="s">
        <v>74</v>
      </c>
      <c r="D20" s="94" t="s">
        <v>153</v>
      </c>
      <c r="E20" s="98">
        <f>'DA 220'!J21</f>
        <v>3500</v>
      </c>
      <c r="F20" s="99">
        <f>'DA 220'!K21</f>
        <v>0.22807017543859648</v>
      </c>
    </row>
    <row r="21" spans="1:6" x14ac:dyDescent="0.25">
      <c r="A21" s="93">
        <f>'DA 220'!A22</f>
        <v>53060</v>
      </c>
      <c r="B21" s="90" t="str">
        <f>'DA 220'!B22</f>
        <v>Postage</v>
      </c>
      <c r="C21" s="91" t="s">
        <v>74</v>
      </c>
      <c r="D21" s="94" t="s">
        <v>154</v>
      </c>
      <c r="E21" s="98">
        <f>'DA 220'!J22</f>
        <v>600</v>
      </c>
      <c r="F21" s="99">
        <f>'DA 220'!K22</f>
        <v>-0.25</v>
      </c>
    </row>
    <row r="22" spans="1:6" x14ac:dyDescent="0.25">
      <c r="A22" s="93">
        <f>'DA 220'!A23</f>
        <v>53600</v>
      </c>
      <c r="B22" s="90" t="str">
        <f>'DA 220'!B23</f>
        <v>Minor Equipment/Furniture</v>
      </c>
      <c r="C22" s="91" t="s">
        <v>74</v>
      </c>
      <c r="D22" s="95" t="s">
        <v>155</v>
      </c>
      <c r="E22" s="98">
        <f>'DA 220'!J23</f>
        <v>1600</v>
      </c>
      <c r="F22" s="99">
        <f>'DA 220'!K23</f>
        <v>0</v>
      </c>
    </row>
    <row r="23" spans="1:6" x14ac:dyDescent="0.25">
      <c r="A23" s="93">
        <f>'DA 220'!A24</f>
        <v>53700</v>
      </c>
      <c r="B23" s="90" t="str">
        <f>'DA 220'!B24</f>
        <v>Vehicle Gasoline</v>
      </c>
      <c r="C23" s="91" t="s">
        <v>74</v>
      </c>
      <c r="D23" s="94"/>
      <c r="E23" s="98">
        <f>'DA 220'!J24</f>
        <v>1500</v>
      </c>
      <c r="F23" s="99">
        <f>'DA 220'!K24</f>
        <v>0</v>
      </c>
    </row>
    <row r="24" spans="1:6" x14ac:dyDescent="0.25">
      <c r="A24" s="93">
        <f>'DA 220'!A26</f>
        <v>53805</v>
      </c>
      <c r="B24" s="90" t="str">
        <f>'DA 220'!B26</f>
        <v>Firearms for DVI</v>
      </c>
      <c r="C24" s="97" t="s">
        <v>74</v>
      </c>
      <c r="D24" s="94" t="s">
        <v>156</v>
      </c>
      <c r="E24" s="98">
        <f>'DA 220'!J26</f>
        <v>2000</v>
      </c>
      <c r="F24" s="99">
        <f>'DA 220'!K25</f>
        <v>0</v>
      </c>
    </row>
    <row r="25" spans="1:6" x14ac:dyDescent="0.25">
      <c r="A25" s="93">
        <f>'DA 220'!A25</f>
        <v>53800</v>
      </c>
      <c r="B25" s="90" t="str">
        <f>'DA 220'!B25</f>
        <v>Uniforms and Safety</v>
      </c>
      <c r="C25" s="97" t="s">
        <v>74</v>
      </c>
      <c r="D25" s="94"/>
      <c r="E25" s="98">
        <f>'DA 220'!J25</f>
        <v>200</v>
      </c>
      <c r="F25" s="99">
        <f>'DA 220'!K26</f>
        <v>1.2222222222222223</v>
      </c>
    </row>
    <row r="26" spans="1:6" x14ac:dyDescent="0.25">
      <c r="A26" s="93">
        <f>'DA 220'!A27</f>
        <v>53900</v>
      </c>
      <c r="B26" s="90" t="str">
        <f>'DA 220'!B27</f>
        <v>Public Safety Equipment</v>
      </c>
      <c r="C26" s="97" t="s">
        <v>74</v>
      </c>
      <c r="D26" s="94"/>
      <c r="E26" s="98">
        <f>'DA 220'!J27</f>
        <v>200</v>
      </c>
      <c r="F26" s="99">
        <f>'DA 220'!K27</f>
        <v>0</v>
      </c>
    </row>
    <row r="27" spans="1:6" x14ac:dyDescent="0.25">
      <c r="A27" s="93">
        <f>'DA 220'!A28</f>
        <v>54110</v>
      </c>
      <c r="B27" s="90" t="str">
        <f>'DA 220'!B28</f>
        <v>Trial Refreshments</v>
      </c>
      <c r="C27" s="97" t="s">
        <v>74</v>
      </c>
      <c r="D27" s="94"/>
      <c r="E27" s="98">
        <f>'DA 220'!J28</f>
        <v>100</v>
      </c>
      <c r="F27" s="99">
        <f>'DA 220'!K28</f>
        <v>0</v>
      </c>
    </row>
    <row r="28" spans="1:6" x14ac:dyDescent="0.25">
      <c r="A28" s="93">
        <f>'DA 220'!A29</f>
        <v>56100</v>
      </c>
      <c r="B28" s="90" t="str">
        <f>'DA 220'!B29</f>
        <v>Travel</v>
      </c>
      <c r="C28" s="97" t="s">
        <v>74</v>
      </c>
      <c r="D28" s="94"/>
      <c r="E28" s="98">
        <f>'DA 220'!J29</f>
        <v>2100</v>
      </c>
      <c r="F28" s="99">
        <f>'DA 220'!K29</f>
        <v>0</v>
      </c>
    </row>
    <row r="29" spans="1:6" x14ac:dyDescent="0.25">
      <c r="A29" s="93">
        <f>'DA 220'!A30</f>
        <v>57400</v>
      </c>
      <c r="B29" s="90" t="str">
        <f>'DA 220'!B30</f>
        <v>Computer Equipment</v>
      </c>
      <c r="C29" s="97" t="s">
        <v>74</v>
      </c>
      <c r="D29" s="94" t="s">
        <v>157</v>
      </c>
      <c r="E29" s="98">
        <f>'DA 220'!J30</f>
        <v>5000</v>
      </c>
      <c r="F29" s="99">
        <f>'DA 220'!K30</f>
        <v>0.66666666666666663</v>
      </c>
    </row>
    <row r="30" spans="1:6" x14ac:dyDescent="0.25">
      <c r="A30" s="122"/>
      <c r="B30" s="122"/>
      <c r="C30" s="123"/>
      <c r="D30" s="25"/>
      <c r="E30" s="44"/>
      <c r="F30" s="96"/>
    </row>
    <row r="31" spans="1:6" x14ac:dyDescent="0.25">
      <c r="A31" s="25"/>
      <c r="B31" s="25"/>
      <c r="C31" s="25"/>
      <c r="D31" s="25"/>
      <c r="E31" s="65"/>
      <c r="F31" s="96"/>
    </row>
    <row r="32" spans="1:6" x14ac:dyDescent="0.25">
      <c r="A32" s="325" t="str">
        <f>'DA 220'!A40</f>
        <v>Purchased &amp; Contractual Services</v>
      </c>
      <c r="B32" s="325"/>
      <c r="C32" s="325"/>
      <c r="D32" s="325"/>
      <c r="E32" s="54"/>
      <c r="F32" s="92"/>
    </row>
    <row r="33" spans="1:6" x14ac:dyDescent="0.25">
      <c r="A33" s="93">
        <f>'DA 220'!A41</f>
        <v>54010</v>
      </c>
      <c r="B33" s="90" t="str">
        <f>'DA 220'!B41</f>
        <v>Training/Professional Development</v>
      </c>
      <c r="C33" s="91" t="s">
        <v>74</v>
      </c>
      <c r="D33" s="124" t="s">
        <v>158</v>
      </c>
      <c r="E33" s="98">
        <f>'DA 220'!J41</f>
        <v>8000</v>
      </c>
      <c r="F33" s="99">
        <f>'DA 220'!K41</f>
        <v>0.23076923076923078</v>
      </c>
    </row>
    <row r="34" spans="1:6" x14ac:dyDescent="0.25">
      <c r="A34" s="93">
        <f>'DA 220'!A42</f>
        <v>54020</v>
      </c>
      <c r="B34" s="93" t="str">
        <f>'DA 220'!B42</f>
        <v>Dues/Memberships</v>
      </c>
      <c r="C34" s="97" t="s">
        <v>74</v>
      </c>
      <c r="D34" s="94"/>
      <c r="E34" s="98">
        <f>'DA 220'!J42</f>
        <v>900</v>
      </c>
      <c r="F34" s="99">
        <f>'DA 220'!K42</f>
        <v>0</v>
      </c>
    </row>
    <row r="35" spans="1:6" ht="26.25" x14ac:dyDescent="0.25">
      <c r="A35" s="93">
        <f>'DA 220'!A43</f>
        <v>54510</v>
      </c>
      <c r="B35" s="93" t="str">
        <f>'DA 220'!B43</f>
        <v>Professional Services</v>
      </c>
      <c r="C35" s="97" t="s">
        <v>74</v>
      </c>
      <c r="D35" s="95" t="s">
        <v>159</v>
      </c>
      <c r="E35" s="98">
        <f>'DA 220'!J43</f>
        <v>20000</v>
      </c>
      <c r="F35" s="99">
        <f>'DA 220'!K43</f>
        <v>0.33333333333333331</v>
      </c>
    </row>
    <row r="36" spans="1:6" x14ac:dyDescent="0.25">
      <c r="A36" s="93">
        <f>'DA 220'!A44</f>
        <v>54512</v>
      </c>
      <c r="B36" s="90" t="str">
        <f>'DA 220'!B44</f>
        <v>Superior Court Witness Fees</v>
      </c>
      <c r="C36" s="91" t="s">
        <v>74</v>
      </c>
      <c r="D36" s="94" t="s">
        <v>160</v>
      </c>
      <c r="E36" s="98">
        <v>6000</v>
      </c>
      <c r="F36" s="99">
        <f>'DA 220'!K44</f>
        <v>3</v>
      </c>
    </row>
    <row r="37" spans="1:6" x14ac:dyDescent="0.25">
      <c r="A37" s="93">
        <f>'DA 220'!A45</f>
        <v>55010</v>
      </c>
      <c r="B37" s="90" t="str">
        <f>'DA 220'!B45</f>
        <v>Vehicle Repairs &amp; Maintenance</v>
      </c>
      <c r="C37" s="91" t="s">
        <v>74</v>
      </c>
      <c r="D37" s="25" t="s">
        <v>161</v>
      </c>
      <c r="E37" s="98">
        <f>'DA 220'!J45</f>
        <v>2000</v>
      </c>
      <c r="F37" s="99">
        <f>'DA 220'!K45</f>
        <v>0.14285714285714285</v>
      </c>
    </row>
    <row r="38" spans="1:6" x14ac:dyDescent="0.25">
      <c r="A38" s="93">
        <f>'DA 220'!A46</f>
        <v>55120</v>
      </c>
      <c r="B38" s="93" t="str">
        <f>'DA 220'!B46</f>
        <v>Telephone</v>
      </c>
      <c r="C38" s="97" t="s">
        <v>74</v>
      </c>
      <c r="D38" s="94"/>
      <c r="E38" s="98">
        <f>'DA 220'!J46</f>
        <v>1600</v>
      </c>
      <c r="F38" s="99">
        <f>'DA 220'!K46</f>
        <v>0</v>
      </c>
    </row>
    <row r="39" spans="1:6" ht="26.25" x14ac:dyDescent="0.25">
      <c r="A39" s="93">
        <f>'DA 220'!A47</f>
        <v>55130</v>
      </c>
      <c r="B39" s="90" t="str">
        <f>'DA 220'!B47</f>
        <v>Fax/Modem/Internet</v>
      </c>
      <c r="C39" s="91" t="s">
        <v>74</v>
      </c>
      <c r="D39" s="95" t="s">
        <v>162</v>
      </c>
      <c r="E39" s="98">
        <f>'DA 220'!J47</f>
        <v>4100</v>
      </c>
      <c r="F39" s="99">
        <f>'DA 220'!K47</f>
        <v>0.17142857142857143</v>
      </c>
    </row>
    <row r="40" spans="1:6" ht="33.950000000000003" customHeight="1" x14ac:dyDescent="0.25">
      <c r="A40" s="93">
        <f>'DA 220'!A48</f>
        <v>55400</v>
      </c>
      <c r="B40" s="90" t="str">
        <f>'DA 220'!B48</f>
        <v>Equipment Repairs &amp; Maintenance</v>
      </c>
      <c r="C40" s="91" t="s">
        <v>74</v>
      </c>
      <c r="D40" s="125" t="s">
        <v>163</v>
      </c>
      <c r="E40" s="98">
        <f>'DA 220'!J48</f>
        <v>14500</v>
      </c>
      <c r="F40" s="99">
        <f>'DA 220'!K48</f>
        <v>0.8125</v>
      </c>
    </row>
    <row r="41" spans="1:6" x14ac:dyDescent="0.25">
      <c r="A41" s="93">
        <f>'DA 220'!A49</f>
        <v>55405</v>
      </c>
      <c r="B41" s="90" t="str">
        <f>'DA 220'!B49</f>
        <v>Copiers Lease &amp; Maintenance</v>
      </c>
      <c r="C41" s="91" t="s">
        <v>74</v>
      </c>
      <c r="D41" s="94"/>
      <c r="E41" s="98">
        <f>'DA 220'!J49</f>
        <v>5550</v>
      </c>
      <c r="F41" s="99">
        <f>'DA 220'!K49</f>
        <v>0</v>
      </c>
    </row>
    <row r="42" spans="1:6" x14ac:dyDescent="0.25">
      <c r="A42" s="93">
        <f>'DA 220'!A50</f>
        <v>56010</v>
      </c>
      <c r="B42" s="90" t="str">
        <f>'DA 220'!B50</f>
        <v>Judicial Liability Insurance</v>
      </c>
      <c r="C42" s="91" t="s">
        <v>74</v>
      </c>
      <c r="D42" s="94"/>
      <c r="E42" s="98">
        <f>'DA 220'!J50</f>
        <v>500</v>
      </c>
      <c r="F42" s="99">
        <f>'DA 220'!K50</f>
        <v>0</v>
      </c>
    </row>
    <row r="43" spans="1:6" x14ac:dyDescent="0.25">
      <c r="A43" s="93">
        <f>'DA 220'!A51</f>
        <v>56200</v>
      </c>
      <c r="B43" s="90" t="str">
        <f>'DA 220'!B51</f>
        <v>Advertising</v>
      </c>
      <c r="C43" s="91" t="s">
        <v>74</v>
      </c>
      <c r="D43" s="94"/>
      <c r="E43" s="98">
        <f>'DA 220'!J51</f>
        <v>200</v>
      </c>
      <c r="F43" s="99">
        <f>'DA 220'!K51</f>
        <v>0</v>
      </c>
    </row>
    <row r="44" spans="1:6" x14ac:dyDescent="0.25">
      <c r="A44" s="25"/>
      <c r="B44" s="25"/>
      <c r="C44" s="25"/>
      <c r="D44" s="25"/>
      <c r="E44" s="65"/>
      <c r="F44" s="96"/>
    </row>
    <row r="45" spans="1:6" x14ac:dyDescent="0.25">
      <c r="A45" s="59" t="s">
        <v>164</v>
      </c>
      <c r="B45" s="59"/>
      <c r="C45" s="59"/>
      <c r="D45" s="25"/>
      <c r="E45" s="65"/>
      <c r="F45" s="96"/>
    </row>
    <row r="46" spans="1:6" x14ac:dyDescent="0.25">
      <c r="A46" s="93">
        <f>'DA 220'!A55</f>
        <v>59480</v>
      </c>
      <c r="B46" s="93" t="str">
        <f>'DA 220'!B55</f>
        <v>Domestic Violence Investigator Vehicle</v>
      </c>
      <c r="C46" s="97" t="s">
        <v>74</v>
      </c>
      <c r="D46" s="94" t="s">
        <v>165</v>
      </c>
      <c r="E46" s="98">
        <f>'DA 220'!J55</f>
        <v>10000</v>
      </c>
      <c r="F46" s="99">
        <f>'DA 220'!K55</f>
        <v>1</v>
      </c>
    </row>
    <row r="47" spans="1:6" x14ac:dyDescent="0.25">
      <c r="A47" s="25"/>
      <c r="B47" s="25"/>
      <c r="C47" s="25"/>
      <c r="D47" s="25"/>
      <c r="E47" s="65"/>
      <c r="F47" s="96"/>
    </row>
    <row r="48" spans="1:6" x14ac:dyDescent="0.25">
      <c r="A48" s="25"/>
      <c r="B48" s="25"/>
      <c r="C48" s="25"/>
      <c r="D48" s="25"/>
      <c r="E48" s="65"/>
      <c r="F48" s="96"/>
    </row>
    <row r="49" spans="1:6" x14ac:dyDescent="0.25">
      <c r="A49" s="325" t="str">
        <f>'DA 220'!A61</f>
        <v>REVENUES</v>
      </c>
      <c r="B49" s="325"/>
      <c r="C49" s="325"/>
      <c r="D49" s="325"/>
      <c r="E49" s="102"/>
      <c r="F49" s="92"/>
    </row>
    <row r="50" spans="1:6" x14ac:dyDescent="0.25">
      <c r="A50" s="90">
        <f>'DA 220'!A62</f>
        <v>44110</v>
      </c>
      <c r="B50" s="90" t="str">
        <f>'DA 220'!B62</f>
        <v>Discovery Fees</v>
      </c>
      <c r="C50" s="91" t="s">
        <v>74</v>
      </c>
      <c r="D50" s="90" t="s">
        <v>166</v>
      </c>
      <c r="E50" s="98">
        <f>'DA 220'!J62</f>
        <v>0</v>
      </c>
      <c r="F50" s="99">
        <f>'DA 220'!K62</f>
        <v>0</v>
      </c>
    </row>
    <row r="51" spans="1:6" x14ac:dyDescent="0.25">
      <c r="A51" s="90">
        <f>'DA 220'!A63</f>
        <v>44112</v>
      </c>
      <c r="B51" s="90" t="str">
        <f>'DA 220'!B63</f>
        <v>Deferred Disposition Fees</v>
      </c>
      <c r="C51" s="91" t="s">
        <v>74</v>
      </c>
      <c r="D51" s="90"/>
      <c r="E51" s="98">
        <f>'DA 220'!J63</f>
        <v>10000</v>
      </c>
      <c r="F51" s="99">
        <f>'DA 220'!K63</f>
        <v>-0.33333333333333331</v>
      </c>
    </row>
    <row r="52" spans="1:6" x14ac:dyDescent="0.25">
      <c r="A52" s="90">
        <f>'DA 220'!A64</f>
        <v>44411</v>
      </c>
      <c r="B52" s="90" t="str">
        <f>'DA 220'!B64</f>
        <v>Miscellaneous</v>
      </c>
      <c r="C52" s="91" t="s">
        <v>74</v>
      </c>
      <c r="D52" s="94"/>
      <c r="E52" s="98">
        <f>'DA 220'!J64</f>
        <v>0</v>
      </c>
      <c r="F52" s="99">
        <f>'DA 220'!K64</f>
        <v>0</v>
      </c>
    </row>
  </sheetData>
  <mergeCells count="11">
    <mergeCell ref="A1:F1"/>
    <mergeCell ref="A2:F2"/>
    <mergeCell ref="A3:F3"/>
    <mergeCell ref="A5:A6"/>
    <mergeCell ref="C5:C6"/>
    <mergeCell ref="E5:E6"/>
    <mergeCell ref="A7:D7"/>
    <mergeCell ref="A8:D8"/>
    <mergeCell ref="A18:D18"/>
    <mergeCell ref="A32:D32"/>
    <mergeCell ref="A49:D49"/>
  </mergeCells>
  <printOptions horizontalCentered="1"/>
  <pageMargins left="0.7" right="0.7" top="0.75" bottom="0.75" header="0.3" footer="0.3"/>
  <pageSetup fitToHeight="0" orientation="landscape" r:id="rId1"/>
  <headerFooter>
    <oddFooter>&amp;R&amp;P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797B6-79C2-4716-9843-887BD7123C52}">
  <sheetPr>
    <pageSetUpPr fitToPage="1"/>
  </sheetPr>
  <dimension ref="A1:L26"/>
  <sheetViews>
    <sheetView view="pageLayout" zoomScaleNormal="100" workbookViewId="0">
      <selection activeCell="K17" sqref="K17"/>
    </sheetView>
  </sheetViews>
  <sheetFormatPr defaultRowHeight="15.75" customHeight="1" x14ac:dyDescent="0.25"/>
  <cols>
    <col min="1" max="1" width="34.28515625" style="1" bestFit="1" customWidth="1"/>
    <col min="2" max="9" width="10.85546875" style="1" customWidth="1"/>
    <col min="10" max="12" width="10.85546875" style="1" hidden="1" customWidth="1"/>
    <col min="13" max="16384" width="9.140625" style="1"/>
  </cols>
  <sheetData>
    <row r="1" spans="1:12" ht="15.75" customHeight="1" x14ac:dyDescent="0.25">
      <c r="A1" s="314" t="s">
        <v>0</v>
      </c>
      <c r="B1" s="314"/>
      <c r="C1" s="314"/>
      <c r="D1" s="314"/>
      <c r="E1" s="314"/>
      <c r="F1" s="314"/>
      <c r="G1" s="314"/>
      <c r="H1" s="314"/>
      <c r="I1" s="314"/>
      <c r="J1" s="314"/>
      <c r="K1" s="314"/>
      <c r="L1" s="314"/>
    </row>
    <row r="2" spans="1:12" ht="15.75" customHeight="1" x14ac:dyDescent="0.25">
      <c r="A2" s="314" t="s">
        <v>167</v>
      </c>
      <c r="B2" s="314"/>
      <c r="C2" s="314"/>
      <c r="D2" s="314"/>
      <c r="E2" s="314"/>
      <c r="F2" s="314"/>
      <c r="G2" s="314"/>
      <c r="H2" s="314"/>
      <c r="I2" s="314"/>
      <c r="J2" s="314"/>
      <c r="K2" s="314"/>
      <c r="L2" s="314"/>
    </row>
    <row r="3" spans="1:12" ht="15.75" customHeight="1" x14ac:dyDescent="0.25">
      <c r="A3" s="323" t="s">
        <v>168</v>
      </c>
      <c r="B3" s="323"/>
      <c r="C3" s="323"/>
      <c r="D3" s="323"/>
      <c r="E3" s="323"/>
      <c r="F3" s="323"/>
      <c r="G3" s="323"/>
      <c r="H3" s="323"/>
      <c r="I3" s="323"/>
      <c r="J3" s="323"/>
      <c r="K3" s="323"/>
      <c r="L3" s="323"/>
    </row>
    <row r="5" spans="1:12" ht="15.75" customHeight="1" x14ac:dyDescent="0.25">
      <c r="A5" s="3" t="s">
        <v>3</v>
      </c>
    </row>
    <row r="6" spans="1:12" ht="15.75" customHeight="1" x14ac:dyDescent="0.25">
      <c r="A6" s="329" t="s">
        <v>169</v>
      </c>
      <c r="B6" s="329"/>
      <c r="C6" s="329"/>
      <c r="D6" s="329"/>
      <c r="E6" s="329"/>
      <c r="F6" s="329"/>
      <c r="G6" s="329"/>
      <c r="H6" s="329"/>
      <c r="I6" s="329"/>
      <c r="J6" s="329"/>
      <c r="K6" s="329"/>
      <c r="L6" s="329"/>
    </row>
    <row r="8" spans="1:12" ht="15.75" customHeight="1" x14ac:dyDescent="0.25">
      <c r="A8" s="3" t="s">
        <v>5</v>
      </c>
    </row>
    <row r="9" spans="1:12" ht="15.75" customHeight="1" x14ac:dyDescent="0.25">
      <c r="A9" s="316" t="s">
        <v>170</v>
      </c>
      <c r="B9" s="316"/>
      <c r="C9" s="316"/>
      <c r="D9" s="316"/>
      <c r="E9" s="316"/>
      <c r="F9" s="316"/>
      <c r="G9" s="316"/>
      <c r="H9" s="316"/>
      <c r="I9" s="316"/>
      <c r="J9" s="316"/>
      <c r="K9" s="316"/>
      <c r="L9" s="316"/>
    </row>
    <row r="10" spans="1:12" ht="15.75" customHeight="1" x14ac:dyDescent="0.25">
      <c r="A10" s="316"/>
      <c r="B10" s="316"/>
      <c r="C10" s="316"/>
      <c r="D10" s="316"/>
      <c r="E10" s="316"/>
      <c r="F10" s="316"/>
      <c r="G10" s="316"/>
      <c r="H10" s="316"/>
      <c r="I10" s="316"/>
      <c r="J10" s="316"/>
      <c r="K10" s="316"/>
      <c r="L10" s="316"/>
    </row>
    <row r="12" spans="1:12" ht="15.75" customHeight="1" x14ac:dyDescent="0.25">
      <c r="A12" s="3" t="s">
        <v>7</v>
      </c>
    </row>
    <row r="13" spans="1:12" ht="15.75" customHeight="1" x14ac:dyDescent="0.25">
      <c r="A13" s="329" t="s">
        <v>171</v>
      </c>
      <c r="B13" s="329"/>
      <c r="C13" s="329"/>
      <c r="D13" s="329"/>
      <c r="E13" s="329"/>
      <c r="F13" s="329"/>
      <c r="G13" s="329"/>
      <c r="H13" s="329"/>
      <c r="I13" s="329"/>
      <c r="J13" s="329"/>
      <c r="K13" s="329"/>
      <c r="L13" s="329"/>
    </row>
    <row r="15" spans="1:12" ht="15.75" customHeight="1" x14ac:dyDescent="0.25">
      <c r="A15" s="312" t="s">
        <v>9</v>
      </c>
      <c r="B15" s="312"/>
      <c r="C15" s="312"/>
      <c r="D15" s="312"/>
      <c r="E15" s="312"/>
      <c r="F15" s="312"/>
      <c r="G15" s="312"/>
      <c r="H15" s="312"/>
      <c r="I15" s="312"/>
      <c r="J15" s="312"/>
      <c r="K15" s="312"/>
      <c r="L15" s="312"/>
    </row>
    <row r="16" spans="1:12" ht="15.75" customHeight="1" x14ac:dyDescent="0.25">
      <c r="A16" s="4"/>
      <c r="B16" s="5" t="str">
        <f>'Deeds 230'!C5</f>
        <v>FY20-21</v>
      </c>
      <c r="C16" s="5" t="str">
        <f>'Deeds 230'!D5</f>
        <v>FY21-22</v>
      </c>
      <c r="D16" s="313" t="str">
        <f>'Deeds 230'!E5</f>
        <v>FY22-23</v>
      </c>
      <c r="E16" s="313"/>
      <c r="F16" s="313" t="str">
        <f>'Deeds 230'!G5</f>
        <v>FY23-24</v>
      </c>
      <c r="G16" s="313"/>
      <c r="H16" s="313"/>
      <c r="I16" s="313" t="s">
        <v>88</v>
      </c>
      <c r="J16" s="313"/>
      <c r="K16" s="313"/>
      <c r="L16" s="313"/>
    </row>
    <row r="17" spans="1:12" ht="15.75" customHeight="1" thickBot="1" x14ac:dyDescent="0.3">
      <c r="A17" s="6"/>
      <c r="B17" s="7" t="str">
        <f>'Deeds 230'!C6</f>
        <v>Actual</v>
      </c>
      <c r="C17" s="7" t="str">
        <f>'Deeds 230'!D6</f>
        <v>Actual</v>
      </c>
      <c r="D17" s="7" t="str">
        <f>'Deeds 230'!E6</f>
        <v>Budget</v>
      </c>
      <c r="E17" s="7" t="str">
        <f>'Deeds 230'!F6</f>
        <v>Actual</v>
      </c>
      <c r="F17" s="7" t="str">
        <f>'Deeds 230'!G6</f>
        <v>Budget</v>
      </c>
      <c r="G17" s="7" t="str">
        <f>'Deeds 230'!H6</f>
        <v>YTD</v>
      </c>
      <c r="H17" s="7" t="str">
        <f>'Deeds 230'!I6</f>
        <v>Est. EOY</v>
      </c>
      <c r="I17" s="7" t="s">
        <v>11</v>
      </c>
      <c r="J17" s="7" t="s">
        <v>12</v>
      </c>
      <c r="K17" s="7" t="s">
        <v>13</v>
      </c>
      <c r="L17" s="7" t="s">
        <v>14</v>
      </c>
    </row>
    <row r="18" spans="1:12" ht="15.75" customHeight="1" thickTop="1" x14ac:dyDescent="0.25">
      <c r="A18" s="1" t="str">
        <f>'Deeds 230'!A8</f>
        <v>Personnel Services</v>
      </c>
      <c r="B18" s="8">
        <f>'Deeds 230'!C13</f>
        <v>121791</v>
      </c>
      <c r="C18" s="8">
        <f>'Deeds 230'!D13</f>
        <v>124530</v>
      </c>
      <c r="D18" s="8">
        <f>'Deeds 230'!E13</f>
        <v>149124</v>
      </c>
      <c r="E18" s="8">
        <f>'Deeds 230'!F13</f>
        <v>151070</v>
      </c>
      <c r="F18" s="8">
        <f>'Deeds 230'!G13</f>
        <v>175520</v>
      </c>
      <c r="G18" s="8">
        <f>'Deeds 230'!H13</f>
        <v>87443</v>
      </c>
      <c r="H18" s="8">
        <f>'Deeds 230'!I13</f>
        <v>175520</v>
      </c>
      <c r="I18" s="9">
        <f>'Deeds 230'!J13</f>
        <v>181528</v>
      </c>
      <c r="J18" s="9">
        <f>'Deeds 230'!L13</f>
        <v>0</v>
      </c>
      <c r="K18" s="9">
        <f>'Deeds 230'!N13</f>
        <v>0</v>
      </c>
      <c r="L18" s="9">
        <f>'Deeds 230'!P13</f>
        <v>0</v>
      </c>
    </row>
    <row r="19" spans="1:12" ht="15.75" customHeight="1" x14ac:dyDescent="0.25">
      <c r="A19" s="1" t="str">
        <f>'Deeds 230'!A15</f>
        <v>Supplies &amp; Operating Expenses</v>
      </c>
      <c r="B19" s="8">
        <f>'Deeds 230'!C21</f>
        <v>753</v>
      </c>
      <c r="C19" s="8">
        <f>'Deeds 230'!D21</f>
        <v>1269</v>
      </c>
      <c r="D19" s="8">
        <f>'Deeds 230'!E21</f>
        <v>2800</v>
      </c>
      <c r="E19" s="8">
        <f>'Deeds 230'!F21</f>
        <v>1644</v>
      </c>
      <c r="F19" s="8">
        <f>'Deeds 230'!G21</f>
        <v>2800</v>
      </c>
      <c r="G19" s="8">
        <f>'Deeds 230'!H21</f>
        <v>988</v>
      </c>
      <c r="H19" s="8">
        <f>'Deeds 230'!I21</f>
        <v>2800</v>
      </c>
      <c r="I19" s="9">
        <f>'Deeds 230'!J21</f>
        <v>2800</v>
      </c>
      <c r="J19" s="9">
        <f>'Deeds 230'!L21</f>
        <v>0</v>
      </c>
      <c r="K19" s="9">
        <f>'Deeds 230'!N21</f>
        <v>0</v>
      </c>
      <c r="L19" s="9">
        <f>'Deeds 230'!P21</f>
        <v>0</v>
      </c>
    </row>
    <row r="20" spans="1:12" ht="15.75" customHeight="1" x14ac:dyDescent="0.25">
      <c r="A20" s="1" t="str">
        <f>'Deeds 230'!A23</f>
        <v>Purchased &amp; Contractual Services</v>
      </c>
      <c r="B20" s="8">
        <f>'Deeds 230'!C30</f>
        <v>37201</v>
      </c>
      <c r="C20" s="8">
        <f>'Deeds 230'!D30</f>
        <v>40557</v>
      </c>
      <c r="D20" s="8">
        <f>'Deeds 230'!E30</f>
        <v>44575</v>
      </c>
      <c r="E20" s="8">
        <f>'Deeds 230'!F30</f>
        <v>40871</v>
      </c>
      <c r="F20" s="8">
        <f>'Deeds 230'!G30</f>
        <v>44625</v>
      </c>
      <c r="G20" s="8">
        <f>'Deeds 230'!H30</f>
        <v>34404</v>
      </c>
      <c r="H20" s="8">
        <f>'Deeds 230'!I30</f>
        <v>44625</v>
      </c>
      <c r="I20" s="9">
        <f>'Deeds 230'!J30</f>
        <v>44625</v>
      </c>
      <c r="J20" s="9">
        <f>'Deeds 230'!L30</f>
        <v>0</v>
      </c>
      <c r="K20" s="9">
        <f>'Deeds 230'!N30</f>
        <v>0</v>
      </c>
      <c r="L20" s="9">
        <f>'Deeds 230'!P30</f>
        <v>0</v>
      </c>
    </row>
    <row r="21" spans="1:12" ht="15.75" customHeight="1" x14ac:dyDescent="0.25">
      <c r="A21" s="3" t="str">
        <f>'Deeds 230'!A32</f>
        <v>Total Deeds Expenditures</v>
      </c>
      <c r="B21" s="10">
        <f t="shared" ref="B21:K21" si="0">SUM(B18:B20)</f>
        <v>159745</v>
      </c>
      <c r="C21" s="10">
        <f t="shared" si="0"/>
        <v>166356</v>
      </c>
      <c r="D21" s="10">
        <f t="shared" si="0"/>
        <v>196499</v>
      </c>
      <c r="E21" s="10">
        <f t="shared" si="0"/>
        <v>193585</v>
      </c>
      <c r="F21" s="10">
        <f t="shared" si="0"/>
        <v>222945</v>
      </c>
      <c r="G21" s="10">
        <f t="shared" si="0"/>
        <v>122835</v>
      </c>
      <c r="H21" s="10">
        <f t="shared" si="0"/>
        <v>222945</v>
      </c>
      <c r="I21" s="11">
        <f t="shared" si="0"/>
        <v>228953</v>
      </c>
      <c r="J21" s="11">
        <f>SUM(J18:J20)</f>
        <v>0</v>
      </c>
      <c r="K21" s="11">
        <f t="shared" si="0"/>
        <v>0</v>
      </c>
      <c r="L21" s="11">
        <f>SUM(L18:L20)</f>
        <v>0</v>
      </c>
    </row>
    <row r="22" spans="1:12" ht="15.75" customHeight="1" x14ac:dyDescent="0.25">
      <c r="B22" s="8"/>
      <c r="C22" s="8"/>
      <c r="D22" s="8"/>
      <c r="E22" s="8"/>
      <c r="F22" s="8"/>
      <c r="G22" s="8"/>
      <c r="H22" s="8"/>
      <c r="I22" s="9"/>
      <c r="J22" s="9"/>
      <c r="K22" s="9"/>
      <c r="L22" s="9"/>
    </row>
    <row r="23" spans="1:12" ht="15.75" customHeight="1" x14ac:dyDescent="0.25">
      <c r="A23" s="3" t="str">
        <f>'Deeds 230'!A42</f>
        <v>Total Deeds Revenues</v>
      </c>
      <c r="B23" s="10">
        <f>'Deeds 230'!C42</f>
        <v>486419</v>
      </c>
      <c r="C23" s="10">
        <f>'Deeds 230'!D42</f>
        <v>452873</v>
      </c>
      <c r="D23" s="10">
        <f>'Deeds 230'!E42</f>
        <v>479921</v>
      </c>
      <c r="E23" s="10">
        <f>'Deeds 230'!F42</f>
        <v>346316</v>
      </c>
      <c r="F23" s="10">
        <f>'Deeds 230'!G42</f>
        <v>465000</v>
      </c>
      <c r="G23" s="10">
        <f>'Deeds 230'!H42</f>
        <v>178552</v>
      </c>
      <c r="H23" s="10">
        <f>'Deeds 230'!I42</f>
        <v>0</v>
      </c>
      <c r="I23" s="11">
        <f>'Deeds 230'!J42</f>
        <v>410000</v>
      </c>
      <c r="J23" s="11">
        <f>'Deeds 230'!L42</f>
        <v>0</v>
      </c>
      <c r="K23" s="11">
        <f>'Deeds 230'!N42</f>
        <v>0</v>
      </c>
      <c r="L23" s="11">
        <f>'Deeds 230'!P42</f>
        <v>0</v>
      </c>
    </row>
    <row r="24" spans="1:12" ht="15.75" customHeight="1" x14ac:dyDescent="0.25">
      <c r="B24" s="8"/>
      <c r="C24" s="8"/>
      <c r="D24" s="8"/>
      <c r="E24" s="8"/>
      <c r="F24" s="8"/>
      <c r="G24" s="8"/>
      <c r="H24" s="8"/>
      <c r="I24" s="9"/>
      <c r="J24" s="9"/>
      <c r="K24" s="9"/>
      <c r="L24" s="9"/>
    </row>
    <row r="25" spans="1:12" ht="15.75" customHeight="1" x14ac:dyDescent="0.25">
      <c r="B25" s="8"/>
      <c r="C25" s="8"/>
      <c r="D25" s="8"/>
      <c r="E25" s="8"/>
      <c r="F25" s="8"/>
      <c r="G25" s="8"/>
      <c r="H25" s="8"/>
      <c r="I25" s="9"/>
      <c r="J25" s="9"/>
      <c r="K25" s="9"/>
      <c r="L25" s="9"/>
    </row>
    <row r="26" spans="1:12" ht="15.75" customHeight="1" thickBot="1" x14ac:dyDescent="0.3">
      <c r="A26" s="12" t="str">
        <f>'Deeds 230'!A45</f>
        <v>Net Deeds Budget</v>
      </c>
      <c r="B26" s="13">
        <f>B21-B23</f>
        <v>-326674</v>
      </c>
      <c r="C26" s="13">
        <f t="shared" ref="C26:K26" si="1">C21-C23</f>
        <v>-286517</v>
      </c>
      <c r="D26" s="13">
        <f t="shared" si="1"/>
        <v>-283422</v>
      </c>
      <c r="E26" s="13">
        <f t="shared" si="1"/>
        <v>-152731</v>
      </c>
      <c r="F26" s="13">
        <f t="shared" si="1"/>
        <v>-242055</v>
      </c>
      <c r="G26" s="13">
        <f t="shared" si="1"/>
        <v>-55717</v>
      </c>
      <c r="H26" s="13">
        <f t="shared" si="1"/>
        <v>222945</v>
      </c>
      <c r="I26" s="14">
        <f t="shared" si="1"/>
        <v>-181047</v>
      </c>
      <c r="J26" s="14">
        <f>J21-J23</f>
        <v>0</v>
      </c>
      <c r="K26" s="14">
        <f t="shared" si="1"/>
        <v>0</v>
      </c>
      <c r="L26" s="14">
        <f>L21-L23</f>
        <v>0</v>
      </c>
    </row>
  </sheetData>
  <mergeCells count="10">
    <mergeCell ref="A15:L15"/>
    <mergeCell ref="D16:E16"/>
    <mergeCell ref="F16:H16"/>
    <mergeCell ref="I16:L16"/>
    <mergeCell ref="A1:L1"/>
    <mergeCell ref="A2:L2"/>
    <mergeCell ref="A3:L3"/>
    <mergeCell ref="A6:L6"/>
    <mergeCell ref="A9:L10"/>
    <mergeCell ref="A13:L13"/>
  </mergeCells>
  <printOptions horizontalCentered="1"/>
  <pageMargins left="0.7" right="0.7" top="0.75" bottom="0.75" header="0.3" footer="0.3"/>
  <pageSetup orientation="landscape" r:id="rId1"/>
  <headerFooter>
    <oddFooter>&amp;R&amp;P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F71F3-8602-4E15-87B1-EDB17BBEA8C6}">
  <sheetPr>
    <pageSetUpPr fitToPage="1"/>
  </sheetPr>
  <dimension ref="A1:T69"/>
  <sheetViews>
    <sheetView view="pageLayout" topLeftCell="A20" zoomScaleNormal="100" zoomScaleSheetLayoutView="100" workbookViewId="0">
      <selection activeCell="K17" sqref="K17"/>
    </sheetView>
  </sheetViews>
  <sheetFormatPr defaultRowHeight="15.75" x14ac:dyDescent="0.25"/>
  <cols>
    <col min="1" max="1" width="5.28515625" style="15" bestFit="1" customWidth="1"/>
    <col min="2" max="2" width="30.7109375" style="15" bestFit="1" customWidth="1"/>
    <col min="3" max="8" width="9.140625" style="15"/>
    <col min="9" max="9" width="9.140625" style="15" customWidth="1"/>
    <col min="10" max="10" width="9.140625" style="15" bestFit="1" customWidth="1"/>
    <col min="11" max="11" width="8.140625" style="15" bestFit="1" customWidth="1"/>
    <col min="12" max="12" width="9.140625" style="15" hidden="1" customWidth="1"/>
    <col min="13" max="13" width="8.140625" style="15" hidden="1" customWidth="1"/>
    <col min="14" max="15" width="9.140625" style="15" hidden="1" customWidth="1"/>
    <col min="16" max="16" width="9.85546875" style="15" hidden="1" customWidth="1"/>
    <col min="21" max="16384" width="9.140625" style="15"/>
  </cols>
  <sheetData>
    <row r="1" spans="1:20" x14ac:dyDescent="0.25">
      <c r="A1" s="314" t="s">
        <v>0</v>
      </c>
      <c r="B1" s="314"/>
      <c r="C1" s="314"/>
      <c r="D1" s="314"/>
      <c r="E1" s="314"/>
      <c r="F1" s="314"/>
      <c r="G1" s="314"/>
      <c r="H1" s="314"/>
      <c r="I1" s="314"/>
      <c r="J1" s="314"/>
      <c r="K1" s="314"/>
      <c r="L1" s="314"/>
      <c r="M1" s="314"/>
      <c r="N1" s="314"/>
      <c r="O1" s="314"/>
      <c r="P1" s="314"/>
      <c r="Q1" s="15"/>
      <c r="R1" s="15"/>
      <c r="S1" s="15"/>
      <c r="T1" s="15"/>
    </row>
    <row r="2" spans="1:20" x14ac:dyDescent="0.25">
      <c r="A2" s="314" t="s">
        <v>167</v>
      </c>
      <c r="B2" s="314"/>
      <c r="C2" s="314"/>
      <c r="D2" s="314"/>
      <c r="E2" s="314"/>
      <c r="F2" s="314"/>
      <c r="G2" s="314"/>
      <c r="H2" s="314"/>
      <c r="I2" s="314"/>
      <c r="J2" s="314"/>
      <c r="K2" s="314"/>
      <c r="L2" s="314"/>
      <c r="M2" s="314"/>
      <c r="N2" s="314"/>
      <c r="O2" s="314"/>
      <c r="P2" s="314"/>
      <c r="Q2" s="15"/>
      <c r="R2" s="15"/>
      <c r="S2" s="15"/>
      <c r="T2" s="15"/>
    </row>
    <row r="3" spans="1:20" x14ac:dyDescent="0.25">
      <c r="A3" s="323" t="s">
        <v>168</v>
      </c>
      <c r="B3" s="323"/>
      <c r="C3" s="323"/>
      <c r="D3" s="323"/>
      <c r="E3" s="323"/>
      <c r="F3" s="323"/>
      <c r="G3" s="323"/>
      <c r="H3" s="323"/>
      <c r="I3" s="323"/>
      <c r="J3" s="323"/>
      <c r="K3" s="323"/>
      <c r="L3" s="323"/>
      <c r="M3" s="323"/>
      <c r="N3" s="323"/>
      <c r="O3" s="323"/>
      <c r="P3" s="323"/>
      <c r="Q3" s="15"/>
      <c r="R3" s="15"/>
      <c r="S3" s="15"/>
      <c r="T3" s="15"/>
    </row>
    <row r="5" spans="1:20" x14ac:dyDescent="0.25">
      <c r="A5" s="16"/>
      <c r="B5" s="16"/>
      <c r="C5" s="17" t="s">
        <v>16</v>
      </c>
      <c r="D5" s="17" t="s">
        <v>17</v>
      </c>
      <c r="E5" s="319" t="s">
        <v>18</v>
      </c>
      <c r="F5" s="320"/>
      <c r="G5" s="321" t="s">
        <v>10</v>
      </c>
      <c r="H5" s="321"/>
      <c r="I5" s="321"/>
      <c r="J5" s="322" t="s">
        <v>10</v>
      </c>
      <c r="K5" s="322"/>
      <c r="L5" s="322"/>
      <c r="M5" s="322"/>
      <c r="N5" s="322"/>
      <c r="O5" s="322"/>
      <c r="P5" s="322"/>
    </row>
    <row r="6" spans="1:20" ht="16.5" thickBot="1" x14ac:dyDescent="0.3">
      <c r="A6" s="18"/>
      <c r="B6" s="18"/>
      <c r="C6" s="19" t="s">
        <v>19</v>
      </c>
      <c r="D6" s="19" t="s">
        <v>19</v>
      </c>
      <c r="E6" s="20" t="s">
        <v>20</v>
      </c>
      <c r="F6" s="21" t="s">
        <v>19</v>
      </c>
      <c r="G6" s="22" t="s">
        <v>20</v>
      </c>
      <c r="H6" s="22" t="s">
        <v>21</v>
      </c>
      <c r="I6" s="22" t="s">
        <v>22</v>
      </c>
      <c r="J6" s="317" t="s">
        <v>23</v>
      </c>
      <c r="K6" s="317"/>
      <c r="L6" s="317" t="s">
        <v>12</v>
      </c>
      <c r="M6" s="317"/>
      <c r="N6" s="317" t="s">
        <v>13</v>
      </c>
      <c r="O6" s="317"/>
      <c r="P6" s="23" t="s">
        <v>14</v>
      </c>
    </row>
    <row r="7" spans="1:20" ht="16.5" thickTop="1" x14ac:dyDescent="0.25">
      <c r="A7" s="318" t="s">
        <v>25</v>
      </c>
      <c r="B7" s="318"/>
      <c r="C7" s="25"/>
      <c r="D7" s="25"/>
      <c r="E7" s="25"/>
      <c r="F7" s="25"/>
      <c r="G7" s="25"/>
      <c r="H7" s="26">
        <v>45291</v>
      </c>
      <c r="I7" s="26">
        <v>45473</v>
      </c>
      <c r="J7" s="27"/>
      <c r="K7" s="27"/>
      <c r="L7" s="27"/>
      <c r="M7" s="27"/>
      <c r="N7" s="27"/>
      <c r="O7" s="27"/>
      <c r="P7" s="27"/>
      <c r="Q7" s="15"/>
      <c r="R7" s="15"/>
      <c r="S7" s="15"/>
      <c r="T7" s="15"/>
    </row>
    <row r="8" spans="1:20" x14ac:dyDescent="0.25">
      <c r="A8" s="24" t="s">
        <v>26</v>
      </c>
      <c r="B8" s="24"/>
      <c r="C8" s="25"/>
      <c r="D8" s="25"/>
      <c r="E8" s="25"/>
      <c r="F8" s="25"/>
      <c r="G8" s="25"/>
      <c r="H8" s="25"/>
      <c r="I8" s="28"/>
      <c r="J8" s="27"/>
      <c r="K8" s="27"/>
      <c r="L8" s="27"/>
      <c r="M8" s="27"/>
      <c r="N8" s="27"/>
      <c r="O8" s="27"/>
      <c r="P8" s="27"/>
      <c r="Q8" s="15"/>
      <c r="R8" s="15"/>
      <c r="S8" s="15"/>
      <c r="T8" s="15"/>
    </row>
    <row r="9" spans="1:20" hidden="1" x14ac:dyDescent="0.25">
      <c r="A9" s="29">
        <v>51020</v>
      </c>
      <c r="B9" s="30" t="s">
        <v>172</v>
      </c>
      <c r="C9" s="31">
        <v>40782</v>
      </c>
      <c r="D9" s="33">
        <v>40694</v>
      </c>
      <c r="E9" s="32">
        <v>49148</v>
      </c>
      <c r="F9" s="33">
        <v>49399</v>
      </c>
      <c r="G9" s="32">
        <v>58500</v>
      </c>
      <c r="H9" s="34">
        <v>29160</v>
      </c>
      <c r="I9" s="33"/>
      <c r="J9" s="35">
        <v>60573</v>
      </c>
      <c r="K9" s="36">
        <f>(J9-G9)/G9</f>
        <v>3.5435897435897437E-2</v>
      </c>
      <c r="L9" s="35"/>
      <c r="M9" s="37">
        <f>(L9-G9)/G9</f>
        <v>-1</v>
      </c>
      <c r="N9" s="35"/>
      <c r="O9" s="37">
        <f>(N9-G9)/G9</f>
        <v>-1</v>
      </c>
      <c r="P9" s="38"/>
      <c r="Q9" s="15"/>
      <c r="R9" s="15"/>
      <c r="S9" s="15"/>
      <c r="T9" s="15"/>
    </row>
    <row r="10" spans="1:20" hidden="1" x14ac:dyDescent="0.25">
      <c r="A10" s="39">
        <v>51030</v>
      </c>
      <c r="B10" s="40" t="s">
        <v>173</v>
      </c>
      <c r="C10" s="41">
        <v>31012</v>
      </c>
      <c r="D10" s="44">
        <v>32213</v>
      </c>
      <c r="E10" s="42">
        <v>40062</v>
      </c>
      <c r="F10" s="44">
        <v>41517</v>
      </c>
      <c r="G10" s="42">
        <v>50018</v>
      </c>
      <c r="H10" s="44">
        <v>24918</v>
      </c>
      <c r="I10" s="43"/>
      <c r="J10" s="45">
        <v>51808</v>
      </c>
      <c r="K10" s="46">
        <f>(J10-G10)/G10</f>
        <v>3.5787116638010319E-2</v>
      </c>
      <c r="L10" s="45"/>
      <c r="M10" s="47">
        <f>(L10-G10)/G10</f>
        <v>-1</v>
      </c>
      <c r="N10" s="45"/>
      <c r="O10" s="47">
        <f>(N10-G10)/G10</f>
        <v>-1</v>
      </c>
      <c r="P10" s="48"/>
      <c r="Q10" s="15"/>
      <c r="R10" s="15"/>
      <c r="S10" s="15"/>
      <c r="T10" s="15"/>
    </row>
    <row r="11" spans="1:20" x14ac:dyDescent="0.25">
      <c r="A11" s="29">
        <v>51069</v>
      </c>
      <c r="B11" s="30" t="s">
        <v>728</v>
      </c>
      <c r="C11" s="31">
        <f t="shared" ref="C11:H11" si="0">SUM(C9:C10)</f>
        <v>71794</v>
      </c>
      <c r="D11" s="34">
        <f t="shared" si="0"/>
        <v>72907</v>
      </c>
      <c r="E11" s="32">
        <f t="shared" si="0"/>
        <v>89210</v>
      </c>
      <c r="F11" s="34">
        <f t="shared" si="0"/>
        <v>90916</v>
      </c>
      <c r="G11" s="32">
        <f t="shared" si="0"/>
        <v>108518</v>
      </c>
      <c r="H11" s="34">
        <f t="shared" si="0"/>
        <v>54078</v>
      </c>
      <c r="I11" s="33">
        <v>108518</v>
      </c>
      <c r="J11" s="35">
        <f>SUM(J9:J10)</f>
        <v>112381</v>
      </c>
      <c r="K11" s="37">
        <f>(J11-G11)/G11</f>
        <v>3.5597781013288116E-2</v>
      </c>
      <c r="L11" s="35"/>
      <c r="M11" s="37"/>
      <c r="N11" s="35"/>
      <c r="O11" s="37"/>
      <c r="P11" s="38"/>
      <c r="Q11" s="15"/>
      <c r="R11" s="15"/>
      <c r="S11" s="15"/>
      <c r="T11" s="15"/>
    </row>
    <row r="12" spans="1:20" x14ac:dyDescent="0.25">
      <c r="A12" s="49">
        <v>51070</v>
      </c>
      <c r="B12" s="50" t="s">
        <v>174</v>
      </c>
      <c r="C12" s="51">
        <v>49997</v>
      </c>
      <c r="D12" s="53">
        <v>51623</v>
      </c>
      <c r="E12" s="52">
        <v>59914</v>
      </c>
      <c r="F12" s="53">
        <v>60154</v>
      </c>
      <c r="G12" s="52">
        <v>67002</v>
      </c>
      <c r="H12" s="54">
        <v>33365</v>
      </c>
      <c r="I12" s="53">
        <v>67002</v>
      </c>
      <c r="J12" s="55">
        <v>69147</v>
      </c>
      <c r="K12" s="57">
        <f>(J12-G12)/G12</f>
        <v>3.2013969732246801E-2</v>
      </c>
      <c r="L12" s="55"/>
      <c r="M12" s="57">
        <f>(L12-G12)/G12</f>
        <v>-1</v>
      </c>
      <c r="N12" s="55"/>
      <c r="O12" s="57">
        <f>(N12-G12)/G12</f>
        <v>-1</v>
      </c>
      <c r="P12" s="73"/>
      <c r="Q12" s="15"/>
      <c r="R12" s="15"/>
      <c r="S12" s="15"/>
      <c r="T12" s="15"/>
    </row>
    <row r="13" spans="1:20" x14ac:dyDescent="0.25">
      <c r="A13" s="25"/>
      <c r="B13" s="25"/>
      <c r="C13" s="60">
        <f>SUM(C11:C12)</f>
        <v>121791</v>
      </c>
      <c r="D13" s="60">
        <f t="shared" ref="D13:I13" si="1">SUM(D11:D12)</f>
        <v>124530</v>
      </c>
      <c r="E13" s="60">
        <f t="shared" si="1"/>
        <v>149124</v>
      </c>
      <c r="F13" s="60">
        <f t="shared" si="1"/>
        <v>151070</v>
      </c>
      <c r="G13" s="60">
        <f t="shared" si="1"/>
        <v>175520</v>
      </c>
      <c r="H13" s="60">
        <f t="shared" si="1"/>
        <v>87443</v>
      </c>
      <c r="I13" s="60">
        <f t="shared" si="1"/>
        <v>175520</v>
      </c>
      <c r="J13" s="61">
        <f>SUM(J11:J12)</f>
        <v>181528</v>
      </c>
      <c r="K13" s="62">
        <f>(J13-G13)/G13</f>
        <v>3.4229717411121241E-2</v>
      </c>
      <c r="L13" s="61">
        <f>SUM(L9:L12)</f>
        <v>0</v>
      </c>
      <c r="M13" s="62">
        <f>(L13-G13)/G13</f>
        <v>-1</v>
      </c>
      <c r="N13" s="61">
        <f>SUM(N9:N12)</f>
        <v>0</v>
      </c>
      <c r="O13" s="62">
        <f>(N13-G13)/G13</f>
        <v>-1</v>
      </c>
      <c r="P13" s="61">
        <f>SUM(P9:P12)</f>
        <v>0</v>
      </c>
      <c r="Q13" s="15"/>
      <c r="R13" s="15"/>
      <c r="S13" s="15"/>
      <c r="T13" s="15"/>
    </row>
    <row r="14" spans="1:20" x14ac:dyDescent="0.25">
      <c r="A14" s="25"/>
      <c r="B14" s="25"/>
      <c r="C14" s="44"/>
      <c r="D14" s="44"/>
      <c r="E14" s="44"/>
      <c r="F14" s="44"/>
      <c r="G14" s="44"/>
      <c r="H14" s="44"/>
      <c r="I14" s="44"/>
      <c r="J14" s="64"/>
      <c r="K14" s="62"/>
      <c r="L14" s="64"/>
      <c r="M14" s="62"/>
      <c r="N14" s="64"/>
      <c r="O14" s="62"/>
      <c r="P14" s="27"/>
      <c r="Q14" s="15"/>
      <c r="R14" s="15"/>
      <c r="S14" s="15"/>
      <c r="T14" s="15"/>
    </row>
    <row r="15" spans="1:20" x14ac:dyDescent="0.25">
      <c r="A15" s="59" t="s">
        <v>34</v>
      </c>
      <c r="B15" s="25"/>
      <c r="C15" s="65"/>
      <c r="D15" s="65"/>
      <c r="E15" s="65"/>
      <c r="F15" s="65"/>
      <c r="G15" s="65"/>
      <c r="H15" s="65"/>
      <c r="I15" s="65"/>
      <c r="J15" s="66"/>
      <c r="K15" s="62"/>
      <c r="L15" s="66"/>
      <c r="M15" s="62"/>
      <c r="N15" s="66"/>
      <c r="O15" s="62"/>
      <c r="P15" s="27"/>
      <c r="Q15" s="15"/>
      <c r="R15" s="15"/>
      <c r="S15" s="15"/>
      <c r="T15" s="15"/>
    </row>
    <row r="16" spans="1:20" x14ac:dyDescent="0.25">
      <c r="A16" s="29">
        <v>53010</v>
      </c>
      <c r="B16" s="76" t="s">
        <v>37</v>
      </c>
      <c r="C16" s="31">
        <v>410</v>
      </c>
      <c r="D16" s="34">
        <v>769</v>
      </c>
      <c r="E16" s="32">
        <v>1000</v>
      </c>
      <c r="F16" s="34">
        <v>931</v>
      </c>
      <c r="G16" s="32">
        <v>1000</v>
      </c>
      <c r="H16" s="34">
        <v>684</v>
      </c>
      <c r="I16" s="34">
        <v>1000</v>
      </c>
      <c r="J16" s="35">
        <v>1000</v>
      </c>
      <c r="K16" s="37">
        <f>(J16-G16)/G16</f>
        <v>0</v>
      </c>
      <c r="L16" s="35"/>
      <c r="M16" s="37">
        <f>(L16-G16)/G16</f>
        <v>-1</v>
      </c>
      <c r="N16" s="35"/>
      <c r="O16" s="37">
        <f>(N16-G16)/G16</f>
        <v>-1</v>
      </c>
      <c r="P16" s="38"/>
      <c r="Q16" s="15"/>
      <c r="R16" s="15"/>
      <c r="S16" s="15"/>
      <c r="T16" s="15"/>
    </row>
    <row r="17" spans="1:20" x14ac:dyDescent="0.25">
      <c r="A17" s="39">
        <v>53060</v>
      </c>
      <c r="B17" s="25" t="s">
        <v>39</v>
      </c>
      <c r="C17" s="41">
        <v>266</v>
      </c>
      <c r="D17" s="44">
        <v>294</v>
      </c>
      <c r="E17" s="42">
        <v>1000</v>
      </c>
      <c r="F17" s="44">
        <v>264</v>
      </c>
      <c r="G17" s="42">
        <v>1000</v>
      </c>
      <c r="H17" s="44">
        <v>118</v>
      </c>
      <c r="I17" s="44">
        <v>1000</v>
      </c>
      <c r="J17" s="45">
        <v>1000</v>
      </c>
      <c r="K17" s="47">
        <f>(J17-G17)/G17</f>
        <v>0</v>
      </c>
      <c r="L17" s="45"/>
      <c r="M17" s="47">
        <f>(L17-G17)/G17</f>
        <v>-1</v>
      </c>
      <c r="N17" s="45"/>
      <c r="O17" s="47">
        <f>(N17-G17)/G17</f>
        <v>-1</v>
      </c>
      <c r="P17" s="48"/>
      <c r="Q17" s="15"/>
      <c r="R17" s="15"/>
      <c r="S17" s="15"/>
      <c r="T17" s="15"/>
    </row>
    <row r="18" spans="1:20" x14ac:dyDescent="0.25">
      <c r="A18" s="39">
        <v>53600</v>
      </c>
      <c r="B18" s="25" t="s">
        <v>40</v>
      </c>
      <c r="C18" s="41">
        <v>0</v>
      </c>
      <c r="D18" s="44">
        <v>0</v>
      </c>
      <c r="E18" s="42">
        <v>300</v>
      </c>
      <c r="F18" s="44">
        <v>0</v>
      </c>
      <c r="G18" s="42">
        <v>300</v>
      </c>
      <c r="H18" s="44">
        <v>0</v>
      </c>
      <c r="I18" s="44">
        <v>300</v>
      </c>
      <c r="J18" s="45">
        <v>300</v>
      </c>
      <c r="K18" s="47">
        <f>(J18-G18)/G18</f>
        <v>0</v>
      </c>
      <c r="L18" s="45"/>
      <c r="M18" s="47">
        <f>(L18-G18)/G18</f>
        <v>-1</v>
      </c>
      <c r="N18" s="45"/>
      <c r="O18" s="47">
        <f>(N18-G18)/G18</f>
        <v>-1</v>
      </c>
      <c r="P18" s="48"/>
      <c r="Q18" s="15"/>
      <c r="R18" s="15"/>
      <c r="S18" s="15"/>
      <c r="T18" s="15"/>
    </row>
    <row r="19" spans="1:20" x14ac:dyDescent="0.25">
      <c r="A19" s="39">
        <v>56100</v>
      </c>
      <c r="B19" s="40" t="s">
        <v>41</v>
      </c>
      <c r="C19" s="41">
        <v>17</v>
      </c>
      <c r="D19" s="43">
        <v>112</v>
      </c>
      <c r="E19" s="42">
        <v>500</v>
      </c>
      <c r="F19" s="43">
        <v>104</v>
      </c>
      <c r="G19" s="42">
        <v>500</v>
      </c>
      <c r="H19" s="44">
        <v>186</v>
      </c>
      <c r="I19" s="43">
        <v>500</v>
      </c>
      <c r="J19" s="45">
        <v>500</v>
      </c>
      <c r="K19" s="47">
        <f>(J19-G19)/G19</f>
        <v>0</v>
      </c>
      <c r="L19" s="45"/>
      <c r="M19" s="47">
        <f>(L19-G19)/G19</f>
        <v>-1</v>
      </c>
      <c r="N19" s="45"/>
      <c r="O19" s="47">
        <f>(N19-G19)/G19</f>
        <v>-1</v>
      </c>
      <c r="P19" s="48"/>
      <c r="Q19" s="15"/>
      <c r="R19" s="15"/>
      <c r="S19" s="15"/>
      <c r="T19" s="15"/>
    </row>
    <row r="20" spans="1:20" x14ac:dyDescent="0.25">
      <c r="A20" s="49">
        <v>59015</v>
      </c>
      <c r="B20" s="77" t="s">
        <v>175</v>
      </c>
      <c r="C20" s="51">
        <v>60</v>
      </c>
      <c r="D20" s="54">
        <v>94</v>
      </c>
      <c r="E20" s="52">
        <v>0</v>
      </c>
      <c r="F20" s="54">
        <v>345</v>
      </c>
      <c r="G20" s="52">
        <v>0</v>
      </c>
      <c r="H20" s="54">
        <v>0</v>
      </c>
      <c r="I20" s="54">
        <v>0</v>
      </c>
      <c r="J20" s="55">
        <v>0</v>
      </c>
      <c r="K20" s="57">
        <v>0</v>
      </c>
      <c r="L20" s="55"/>
      <c r="M20" s="57">
        <v>0</v>
      </c>
      <c r="N20" s="55"/>
      <c r="O20" s="57">
        <v>0</v>
      </c>
      <c r="P20" s="73"/>
      <c r="Q20" s="15"/>
      <c r="R20" s="15"/>
      <c r="S20" s="15"/>
      <c r="T20" s="15"/>
    </row>
    <row r="21" spans="1:20" x14ac:dyDescent="0.25">
      <c r="A21" s="25"/>
      <c r="B21" s="25"/>
      <c r="C21" s="60">
        <f t="shared" ref="C21:E21" si="2">SUM(C16:C20)</f>
        <v>753</v>
      </c>
      <c r="D21" s="60">
        <f t="shared" si="2"/>
        <v>1269</v>
      </c>
      <c r="E21" s="60">
        <f t="shared" si="2"/>
        <v>2800</v>
      </c>
      <c r="F21" s="60">
        <f t="shared" ref="F21:H21" si="3">SUM(F16:F20)</f>
        <v>1644</v>
      </c>
      <c r="G21" s="60">
        <f t="shared" si="3"/>
        <v>2800</v>
      </c>
      <c r="H21" s="60">
        <f t="shared" si="3"/>
        <v>988</v>
      </c>
      <c r="I21" s="60">
        <f>SUM(I16:I20)</f>
        <v>2800</v>
      </c>
      <c r="J21" s="61">
        <f>SUM(J16:J20)</f>
        <v>2800</v>
      </c>
      <c r="K21" s="62">
        <f>(J21-G21)/G21</f>
        <v>0</v>
      </c>
      <c r="L21" s="61">
        <f>SUM(L16:L20)</f>
        <v>0</v>
      </c>
      <c r="M21" s="62">
        <f>(L21-G21)/G21</f>
        <v>-1</v>
      </c>
      <c r="N21" s="61">
        <f>SUM(N16:N20)</f>
        <v>0</v>
      </c>
      <c r="O21" s="62">
        <f>(N21-G21)/G21</f>
        <v>-1</v>
      </c>
      <c r="P21" s="61">
        <f>SUM(P16:P20)</f>
        <v>0</v>
      </c>
      <c r="Q21" s="15"/>
      <c r="R21" s="15"/>
      <c r="S21" s="15"/>
      <c r="T21" s="15"/>
    </row>
    <row r="22" spans="1:20" x14ac:dyDescent="0.25">
      <c r="A22" s="25"/>
      <c r="B22" s="25"/>
      <c r="C22" s="60"/>
      <c r="D22" s="60"/>
      <c r="E22" s="60"/>
      <c r="F22" s="60"/>
      <c r="G22" s="60"/>
      <c r="H22" s="60"/>
      <c r="I22" s="60"/>
      <c r="J22" s="64"/>
      <c r="K22" s="62"/>
      <c r="L22" s="64"/>
      <c r="M22" s="62"/>
      <c r="N22" s="64"/>
      <c r="O22" s="62"/>
      <c r="P22" s="27"/>
      <c r="Q22" s="15"/>
      <c r="R22" s="15"/>
      <c r="S22" s="15"/>
      <c r="T22" s="15"/>
    </row>
    <row r="23" spans="1:20" x14ac:dyDescent="0.25">
      <c r="A23" s="59" t="s">
        <v>46</v>
      </c>
      <c r="B23" s="25"/>
      <c r="C23" s="65"/>
      <c r="D23" s="65"/>
      <c r="E23" s="65"/>
      <c r="F23" s="65"/>
      <c r="G23" s="65"/>
      <c r="H23" s="65"/>
      <c r="I23" s="65"/>
      <c r="J23" s="66"/>
      <c r="K23" s="62"/>
      <c r="L23" s="66"/>
      <c r="M23" s="62"/>
      <c r="N23" s="66"/>
      <c r="O23" s="62"/>
      <c r="P23" s="27"/>
      <c r="Q23" s="15"/>
      <c r="R23" s="15"/>
      <c r="S23" s="15"/>
      <c r="T23" s="15"/>
    </row>
    <row r="24" spans="1:20" x14ac:dyDescent="0.25">
      <c r="A24" s="29">
        <v>54010</v>
      </c>
      <c r="B24" s="30" t="s">
        <v>47</v>
      </c>
      <c r="C24" s="31">
        <v>105</v>
      </c>
      <c r="D24" s="33">
        <v>0</v>
      </c>
      <c r="E24" s="32">
        <v>1000</v>
      </c>
      <c r="F24" s="33">
        <v>150</v>
      </c>
      <c r="G24" s="32">
        <v>1000</v>
      </c>
      <c r="H24" s="34">
        <v>273</v>
      </c>
      <c r="I24" s="33">
        <v>1000</v>
      </c>
      <c r="J24" s="35">
        <v>1000</v>
      </c>
      <c r="K24" s="37">
        <f t="shared" ref="K24:K30" si="4">(J24-G24)/G24</f>
        <v>0</v>
      </c>
      <c r="L24" s="35"/>
      <c r="M24" s="37">
        <f>(L24-G24)/G24</f>
        <v>-1</v>
      </c>
      <c r="N24" s="35"/>
      <c r="O24" s="37">
        <f>(N24-G24)/G24</f>
        <v>-1</v>
      </c>
      <c r="P24" s="38"/>
      <c r="Q24" s="15"/>
      <c r="R24" s="15"/>
      <c r="S24" s="15"/>
      <c r="T24" s="15"/>
    </row>
    <row r="25" spans="1:20" x14ac:dyDescent="0.25">
      <c r="A25" s="39">
        <v>54020</v>
      </c>
      <c r="B25" s="40" t="s">
        <v>48</v>
      </c>
      <c r="C25" s="41">
        <v>150</v>
      </c>
      <c r="D25" s="43">
        <v>150</v>
      </c>
      <c r="E25" s="42">
        <v>150</v>
      </c>
      <c r="F25" s="43">
        <v>150</v>
      </c>
      <c r="G25" s="42">
        <v>200</v>
      </c>
      <c r="H25" s="44">
        <v>0</v>
      </c>
      <c r="I25" s="43">
        <v>200</v>
      </c>
      <c r="J25" s="45">
        <v>200</v>
      </c>
      <c r="K25" s="47">
        <f t="shared" si="4"/>
        <v>0</v>
      </c>
      <c r="L25" s="45"/>
      <c r="M25" s="47">
        <f>(L25-G25)/G25</f>
        <v>-1</v>
      </c>
      <c r="N25" s="45"/>
      <c r="O25" s="47">
        <f>(N25-G25)/G25</f>
        <v>-1</v>
      </c>
      <c r="P25" s="48"/>
      <c r="Q25" s="15"/>
      <c r="R25" s="15"/>
      <c r="S25" s="15"/>
      <c r="T25" s="15"/>
    </row>
    <row r="26" spans="1:20" x14ac:dyDescent="0.25">
      <c r="A26" s="39">
        <v>55400</v>
      </c>
      <c r="B26" s="40" t="s">
        <v>53</v>
      </c>
      <c r="C26" s="41">
        <v>36885</v>
      </c>
      <c r="D26" s="43">
        <v>38939</v>
      </c>
      <c r="E26" s="42">
        <v>39000</v>
      </c>
      <c r="F26" s="43">
        <v>38173</v>
      </c>
      <c r="G26" s="42">
        <v>39000</v>
      </c>
      <c r="H26" s="44">
        <v>31750</v>
      </c>
      <c r="I26" s="43">
        <v>39000</v>
      </c>
      <c r="J26" s="45">
        <v>39000</v>
      </c>
      <c r="K26" s="47">
        <f t="shared" si="4"/>
        <v>0</v>
      </c>
      <c r="L26" s="45"/>
      <c r="M26" s="47">
        <f>(L26-G26)/G26</f>
        <v>-1</v>
      </c>
      <c r="N26" s="45"/>
      <c r="O26" s="47">
        <f>(N26-G26)/G26</f>
        <v>-1</v>
      </c>
      <c r="P26" s="48"/>
      <c r="Q26" s="15"/>
      <c r="R26" s="15"/>
      <c r="S26" s="15"/>
      <c r="T26" s="15"/>
    </row>
    <row r="27" spans="1:20" x14ac:dyDescent="0.25">
      <c r="A27" s="39">
        <v>55401</v>
      </c>
      <c r="B27" s="40" t="s">
        <v>176</v>
      </c>
      <c r="C27" s="41">
        <v>0</v>
      </c>
      <c r="D27" s="43">
        <v>0</v>
      </c>
      <c r="E27" s="42">
        <v>1000</v>
      </c>
      <c r="F27" s="43">
        <v>0</v>
      </c>
      <c r="G27" s="42">
        <v>1000</v>
      </c>
      <c r="H27" s="44">
        <v>0</v>
      </c>
      <c r="I27" s="43">
        <v>1000</v>
      </c>
      <c r="J27" s="45">
        <v>1000</v>
      </c>
      <c r="K27" s="47">
        <f t="shared" si="4"/>
        <v>0</v>
      </c>
      <c r="L27" s="45"/>
      <c r="M27" s="47">
        <f>(L27-G27)/G27</f>
        <v>-1</v>
      </c>
      <c r="N27" s="45"/>
      <c r="O27" s="47">
        <f>(N27-G27)/G27</f>
        <v>-1</v>
      </c>
      <c r="P27" s="48"/>
      <c r="Q27" s="15"/>
      <c r="R27" s="15"/>
      <c r="S27" s="15"/>
      <c r="T27" s="15"/>
    </row>
    <row r="28" spans="1:20" x14ac:dyDescent="0.25">
      <c r="A28" s="39">
        <v>55405</v>
      </c>
      <c r="B28" s="40" t="s">
        <v>141</v>
      </c>
      <c r="C28" s="41">
        <v>0</v>
      </c>
      <c r="D28" s="44">
        <v>0</v>
      </c>
      <c r="E28" s="42">
        <v>1925</v>
      </c>
      <c r="F28" s="44">
        <v>1080</v>
      </c>
      <c r="G28" s="42">
        <v>1925</v>
      </c>
      <c r="H28" s="44">
        <v>1092</v>
      </c>
      <c r="I28" s="43">
        <v>1925</v>
      </c>
      <c r="J28" s="45">
        <v>1925</v>
      </c>
      <c r="K28" s="47">
        <f t="shared" si="4"/>
        <v>0</v>
      </c>
      <c r="L28" s="45"/>
      <c r="M28" s="47">
        <v>1</v>
      </c>
      <c r="N28" s="45"/>
      <c r="O28" s="47">
        <v>1</v>
      </c>
      <c r="P28" s="48"/>
      <c r="Q28" s="15"/>
      <c r="R28" s="15"/>
      <c r="S28" s="15"/>
      <c r="T28" s="15"/>
    </row>
    <row r="29" spans="1:20" x14ac:dyDescent="0.25">
      <c r="A29" s="49">
        <v>56210</v>
      </c>
      <c r="B29" s="50" t="s">
        <v>56</v>
      </c>
      <c r="C29" s="51">
        <v>61</v>
      </c>
      <c r="D29" s="53">
        <v>1468</v>
      </c>
      <c r="E29" s="52">
        <v>1500</v>
      </c>
      <c r="F29" s="53">
        <v>1318</v>
      </c>
      <c r="G29" s="52">
        <v>1500</v>
      </c>
      <c r="H29" s="54">
        <v>1289</v>
      </c>
      <c r="I29" s="53">
        <v>1500</v>
      </c>
      <c r="J29" s="55">
        <v>1500</v>
      </c>
      <c r="K29" s="57">
        <f t="shared" si="4"/>
        <v>0</v>
      </c>
      <c r="L29" s="55"/>
      <c r="M29" s="57">
        <f>(L29-G29)/G29</f>
        <v>-1</v>
      </c>
      <c r="N29" s="55"/>
      <c r="O29" s="57">
        <f>(N29-G29)/G29</f>
        <v>-1</v>
      </c>
      <c r="P29" s="73"/>
      <c r="Q29" s="15"/>
      <c r="R29" s="15"/>
      <c r="S29" s="15"/>
      <c r="T29" s="15"/>
    </row>
    <row r="30" spans="1:20" x14ac:dyDescent="0.25">
      <c r="A30" s="25"/>
      <c r="B30" s="25"/>
      <c r="C30" s="74">
        <f t="shared" ref="C30:E30" si="5">SUM(C24:C29)</f>
        <v>37201</v>
      </c>
      <c r="D30" s="74">
        <f t="shared" si="5"/>
        <v>40557</v>
      </c>
      <c r="E30" s="74">
        <f t="shared" si="5"/>
        <v>44575</v>
      </c>
      <c r="F30" s="74">
        <f t="shared" ref="F30:H30" si="6">SUM(F24:F29)</f>
        <v>40871</v>
      </c>
      <c r="G30" s="74">
        <f t="shared" si="6"/>
        <v>44625</v>
      </c>
      <c r="H30" s="74">
        <f t="shared" si="6"/>
        <v>34404</v>
      </c>
      <c r="I30" s="74">
        <f>SUM(I24:I29)</f>
        <v>44625</v>
      </c>
      <c r="J30" s="75">
        <f>SUM(J24:J29)</f>
        <v>44625</v>
      </c>
      <c r="K30" s="62">
        <f t="shared" si="4"/>
        <v>0</v>
      </c>
      <c r="L30" s="75">
        <f>SUM(L24:L29)</f>
        <v>0</v>
      </c>
      <c r="M30" s="62">
        <f>(L30-G30)/G30</f>
        <v>-1</v>
      </c>
      <c r="N30" s="75">
        <f>SUM(N24:N29)</f>
        <v>0</v>
      </c>
      <c r="O30" s="62">
        <f>(N30-G30)/G30</f>
        <v>-1</v>
      </c>
      <c r="P30" s="75">
        <f>SUM(P24:P29)</f>
        <v>0</v>
      </c>
      <c r="Q30" s="15"/>
      <c r="R30" s="15"/>
      <c r="S30" s="15"/>
      <c r="T30" s="15"/>
    </row>
    <row r="31" spans="1:20" x14ac:dyDescent="0.25">
      <c r="A31" s="25"/>
      <c r="B31" s="25"/>
      <c r="C31" s="74"/>
      <c r="D31" s="74"/>
      <c r="E31" s="74"/>
      <c r="F31" s="74"/>
      <c r="G31" s="74"/>
      <c r="H31" s="74"/>
      <c r="I31" s="74"/>
      <c r="J31" s="66"/>
      <c r="K31" s="62"/>
      <c r="L31" s="66"/>
      <c r="M31" s="62"/>
      <c r="N31" s="66"/>
      <c r="O31" s="62"/>
      <c r="P31" s="27"/>
      <c r="Q31" s="15"/>
      <c r="R31" s="15"/>
      <c r="S31" s="15"/>
      <c r="T31" s="15"/>
    </row>
    <row r="32" spans="1:20" x14ac:dyDescent="0.25">
      <c r="A32" s="59" t="s">
        <v>177</v>
      </c>
      <c r="B32" s="25"/>
      <c r="C32" s="74">
        <f t="shared" ref="C32:J32" si="7">C13+C21+C30</f>
        <v>159745</v>
      </c>
      <c r="D32" s="74">
        <f t="shared" si="7"/>
        <v>166356</v>
      </c>
      <c r="E32" s="74">
        <f t="shared" si="7"/>
        <v>196499</v>
      </c>
      <c r="F32" s="74">
        <f t="shared" si="7"/>
        <v>193585</v>
      </c>
      <c r="G32" s="74">
        <f t="shared" si="7"/>
        <v>222945</v>
      </c>
      <c r="H32" s="74">
        <f t="shared" si="7"/>
        <v>122835</v>
      </c>
      <c r="I32" s="74">
        <f t="shared" si="7"/>
        <v>222945</v>
      </c>
      <c r="J32" s="75">
        <f t="shared" si="7"/>
        <v>228953</v>
      </c>
      <c r="K32" s="62">
        <f>(J32-G32)/G32</f>
        <v>2.6948350490031175E-2</v>
      </c>
      <c r="L32" s="75">
        <f>L13+L21+L30</f>
        <v>0</v>
      </c>
      <c r="M32" s="62">
        <f>(L32-G32)/G32</f>
        <v>-1</v>
      </c>
      <c r="N32" s="75">
        <f>N13+N21+N30</f>
        <v>0</v>
      </c>
      <c r="O32" s="62">
        <f>(N32-G32)/G32</f>
        <v>-1</v>
      </c>
      <c r="P32" s="75">
        <f>P13+P21+P30</f>
        <v>0</v>
      </c>
      <c r="Q32" s="15"/>
      <c r="R32" s="15"/>
      <c r="S32" s="15"/>
      <c r="T32" s="15"/>
    </row>
    <row r="33" spans="1:20" x14ac:dyDescent="0.25">
      <c r="A33" s="25"/>
      <c r="B33" s="25"/>
      <c r="C33" s="126"/>
      <c r="D33" s="126"/>
      <c r="E33" s="126"/>
      <c r="F33" s="126"/>
      <c r="G33" s="126"/>
      <c r="H33" s="126"/>
      <c r="I33" s="126"/>
      <c r="J33" s="126"/>
      <c r="K33" s="70"/>
      <c r="L33" s="126"/>
      <c r="M33" s="70"/>
      <c r="N33" s="126"/>
      <c r="O33" s="70"/>
      <c r="Q33" s="15"/>
      <c r="R33" s="15"/>
      <c r="S33" s="15"/>
      <c r="T33" s="15"/>
    </row>
    <row r="34" spans="1:20" x14ac:dyDescent="0.25">
      <c r="A34" s="25"/>
      <c r="B34" s="25"/>
      <c r="C34" s="126"/>
      <c r="D34" s="126"/>
      <c r="E34" s="126"/>
      <c r="F34" s="126"/>
      <c r="G34" s="126"/>
      <c r="H34" s="126"/>
      <c r="I34" s="126"/>
      <c r="J34" s="126"/>
      <c r="K34" s="70"/>
      <c r="L34" s="126"/>
      <c r="M34" s="70"/>
      <c r="N34" s="126"/>
      <c r="O34" s="70"/>
      <c r="Q34" s="15"/>
      <c r="R34" s="15"/>
      <c r="S34" s="15"/>
      <c r="T34" s="15"/>
    </row>
    <row r="35" spans="1:20" x14ac:dyDescent="0.25">
      <c r="A35" s="16"/>
      <c r="B35" s="16"/>
      <c r="C35" s="17" t="str">
        <f>C5</f>
        <v>FY20-21</v>
      </c>
      <c r="D35" s="17" t="str">
        <f>D5</f>
        <v>FY21-22</v>
      </c>
      <c r="E35" s="319" t="str">
        <f>E5</f>
        <v>FY22-23</v>
      </c>
      <c r="F35" s="320"/>
      <c r="G35" s="321" t="str">
        <f>G5</f>
        <v>FY23-24</v>
      </c>
      <c r="H35" s="321"/>
      <c r="I35" s="321"/>
      <c r="J35" s="322" t="s">
        <v>10</v>
      </c>
      <c r="K35" s="322"/>
      <c r="L35" s="322"/>
      <c r="M35" s="322"/>
      <c r="N35" s="322"/>
      <c r="O35" s="322"/>
      <c r="P35" s="322"/>
      <c r="Q35" s="15"/>
      <c r="R35" s="15"/>
      <c r="S35" s="15"/>
      <c r="T35" s="15"/>
    </row>
    <row r="36" spans="1:20" ht="16.5" thickBot="1" x14ac:dyDescent="0.3">
      <c r="A36" s="18"/>
      <c r="B36" s="18"/>
      <c r="C36" s="21" t="s">
        <v>19</v>
      </c>
      <c r="D36" s="19" t="s">
        <v>19</v>
      </c>
      <c r="E36" s="20" t="s">
        <v>20</v>
      </c>
      <c r="F36" s="21" t="s">
        <v>19</v>
      </c>
      <c r="G36" s="22" t="s">
        <v>20</v>
      </c>
      <c r="H36" s="22" t="s">
        <v>21</v>
      </c>
      <c r="I36" s="22" t="s">
        <v>22</v>
      </c>
      <c r="J36" s="317" t="s">
        <v>23</v>
      </c>
      <c r="K36" s="317"/>
      <c r="L36" s="317" t="s">
        <v>24</v>
      </c>
      <c r="M36" s="317"/>
      <c r="N36" s="317" t="s">
        <v>12</v>
      </c>
      <c r="O36" s="317"/>
      <c r="P36" s="23" t="s">
        <v>14</v>
      </c>
      <c r="Q36" s="15"/>
      <c r="R36" s="15"/>
      <c r="S36" s="15"/>
      <c r="T36" s="15"/>
    </row>
    <row r="37" spans="1:20" ht="16.5" thickTop="1" x14ac:dyDescent="0.25">
      <c r="A37" s="59" t="s">
        <v>62</v>
      </c>
      <c r="B37" s="25"/>
      <c r="C37" s="65"/>
      <c r="D37" s="65"/>
      <c r="E37" s="65"/>
      <c r="F37" s="65"/>
      <c r="G37" s="65"/>
      <c r="H37" s="65"/>
      <c r="I37" s="65"/>
      <c r="J37" s="66"/>
      <c r="K37" s="62"/>
      <c r="L37" s="66"/>
      <c r="M37" s="62"/>
      <c r="N37" s="66"/>
      <c r="O37" s="62"/>
      <c r="P37" s="72"/>
      <c r="Q37" s="15"/>
      <c r="R37" s="15"/>
      <c r="S37" s="15"/>
      <c r="T37" s="15"/>
    </row>
    <row r="38" spans="1:20" x14ac:dyDescent="0.25">
      <c r="A38" s="29">
        <v>44120</v>
      </c>
      <c r="B38" s="76" t="s">
        <v>178</v>
      </c>
      <c r="C38" s="31">
        <v>312566</v>
      </c>
      <c r="D38" s="34">
        <v>271103</v>
      </c>
      <c r="E38" s="32">
        <v>312567</v>
      </c>
      <c r="F38" s="34">
        <v>189968</v>
      </c>
      <c r="G38" s="32">
        <v>300000</v>
      </c>
      <c r="H38" s="34">
        <v>96096</v>
      </c>
      <c r="I38" s="34"/>
      <c r="J38" s="35">
        <v>250000</v>
      </c>
      <c r="K38" s="37">
        <f>(J38-G38)/G38</f>
        <v>-0.16666666666666666</v>
      </c>
      <c r="L38" s="35"/>
      <c r="M38" s="36">
        <v>1</v>
      </c>
      <c r="N38" s="35"/>
      <c r="O38" s="37">
        <f>(N38-G38)/G38</f>
        <v>-1</v>
      </c>
      <c r="P38" s="38"/>
      <c r="Q38" s="15"/>
      <c r="R38" s="15"/>
      <c r="S38" s="15"/>
      <c r="T38" s="15"/>
    </row>
    <row r="39" spans="1:20" x14ac:dyDescent="0.25">
      <c r="A39" s="39">
        <v>44121</v>
      </c>
      <c r="B39" s="25" t="s">
        <v>179</v>
      </c>
      <c r="C39" s="41">
        <v>143285</v>
      </c>
      <c r="D39" s="44">
        <v>155731</v>
      </c>
      <c r="E39" s="42">
        <v>143285</v>
      </c>
      <c r="F39" s="44">
        <v>139133</v>
      </c>
      <c r="G39" s="42">
        <v>140000</v>
      </c>
      <c r="H39" s="44">
        <v>75127</v>
      </c>
      <c r="I39" s="44"/>
      <c r="J39" s="45">
        <v>140000</v>
      </c>
      <c r="K39" s="47">
        <f>(J39-G39)/G39</f>
        <v>0</v>
      </c>
      <c r="L39" s="45"/>
      <c r="M39" s="46">
        <v>1</v>
      </c>
      <c r="N39" s="45"/>
      <c r="O39" s="47">
        <f>(N39-G39)/G39</f>
        <v>-1</v>
      </c>
      <c r="P39" s="48"/>
      <c r="Q39" s="15"/>
      <c r="R39" s="15"/>
      <c r="S39" s="15"/>
      <c r="T39" s="15"/>
    </row>
    <row r="40" spans="1:20" x14ac:dyDescent="0.25">
      <c r="A40" s="39">
        <v>44122</v>
      </c>
      <c r="B40" s="25" t="s">
        <v>180</v>
      </c>
      <c r="C40" s="41">
        <v>30568</v>
      </c>
      <c r="D40" s="44">
        <v>26039</v>
      </c>
      <c r="E40" s="42">
        <v>24069</v>
      </c>
      <c r="F40" s="44">
        <v>17215</v>
      </c>
      <c r="G40" s="42">
        <v>25000</v>
      </c>
      <c r="H40" s="44">
        <v>7329</v>
      </c>
      <c r="I40" s="44"/>
      <c r="J40" s="45">
        <v>20000</v>
      </c>
      <c r="K40" s="47">
        <f>(J40-G40)/G40</f>
        <v>-0.2</v>
      </c>
      <c r="L40" s="45"/>
      <c r="M40" s="46">
        <v>1</v>
      </c>
      <c r="N40" s="45"/>
      <c r="O40" s="47">
        <f>(N40-G40)/G40</f>
        <v>-1</v>
      </c>
      <c r="P40" s="48"/>
      <c r="Q40" s="15"/>
      <c r="R40" s="15"/>
      <c r="S40" s="15"/>
      <c r="T40" s="15"/>
    </row>
    <row r="41" spans="1:20" x14ac:dyDescent="0.25">
      <c r="A41" s="49">
        <v>44411</v>
      </c>
      <c r="B41" s="77" t="s">
        <v>42</v>
      </c>
      <c r="C41" s="51">
        <v>0</v>
      </c>
      <c r="D41" s="54">
        <v>0</v>
      </c>
      <c r="E41" s="52">
        <v>0</v>
      </c>
      <c r="F41" s="54">
        <v>0</v>
      </c>
      <c r="G41" s="52">
        <v>0</v>
      </c>
      <c r="H41" s="54">
        <v>0</v>
      </c>
      <c r="I41" s="54"/>
      <c r="J41" s="55">
        <v>0</v>
      </c>
      <c r="K41" s="57">
        <v>0</v>
      </c>
      <c r="L41" s="55"/>
      <c r="M41" s="56">
        <v>0</v>
      </c>
      <c r="N41" s="55"/>
      <c r="O41" s="57">
        <v>0</v>
      </c>
      <c r="P41" s="73"/>
      <c r="Q41" s="15"/>
      <c r="R41" s="15"/>
      <c r="S41" s="15"/>
      <c r="T41" s="15"/>
    </row>
    <row r="42" spans="1:20" x14ac:dyDescent="0.25">
      <c r="A42" s="59" t="s">
        <v>181</v>
      </c>
      <c r="B42" s="59"/>
      <c r="C42" s="74">
        <f t="shared" ref="C42:H42" si="8">SUM(C38:C41)</f>
        <v>486419</v>
      </c>
      <c r="D42" s="74">
        <f t="shared" si="8"/>
        <v>452873</v>
      </c>
      <c r="E42" s="74">
        <f t="shared" si="8"/>
        <v>479921</v>
      </c>
      <c r="F42" s="74">
        <f t="shared" ref="F42" si="9">SUM(F38:F41)</f>
        <v>346316</v>
      </c>
      <c r="G42" s="74">
        <f t="shared" si="8"/>
        <v>465000</v>
      </c>
      <c r="H42" s="74">
        <f t="shared" si="8"/>
        <v>178552</v>
      </c>
      <c r="I42" s="74">
        <f>SUM(I38:I41)</f>
        <v>0</v>
      </c>
      <c r="J42" s="75">
        <f>SUM(J38:J41)</f>
        <v>410000</v>
      </c>
      <c r="K42" s="62">
        <f>(J42-G42)/G42</f>
        <v>-0.11827956989247312</v>
      </c>
      <c r="L42" s="75">
        <f>SUM(L38:L41)</f>
        <v>0</v>
      </c>
      <c r="M42" s="62">
        <f>(L42-G42)/G42</f>
        <v>-1</v>
      </c>
      <c r="N42" s="75">
        <f>SUM(N38:N41)</f>
        <v>0</v>
      </c>
      <c r="O42" s="62">
        <f>(N42-G42)/G42</f>
        <v>-1</v>
      </c>
      <c r="P42" s="75">
        <f>SUM(P38:P41)</f>
        <v>0</v>
      </c>
      <c r="Q42" s="15"/>
      <c r="R42" s="15"/>
      <c r="S42" s="15"/>
      <c r="T42" s="15"/>
    </row>
    <row r="43" spans="1:20" x14ac:dyDescent="0.25">
      <c r="A43" s="25"/>
      <c r="B43" s="25"/>
      <c r="C43" s="65"/>
      <c r="D43" s="65"/>
      <c r="E43" s="65"/>
      <c r="F43" s="65"/>
      <c r="G43" s="65"/>
      <c r="H43" s="65"/>
      <c r="I43" s="65"/>
      <c r="J43" s="66"/>
      <c r="K43" s="62"/>
      <c r="L43" s="66"/>
      <c r="M43" s="62"/>
      <c r="N43" s="66"/>
      <c r="O43" s="62"/>
      <c r="P43" s="72"/>
      <c r="Q43" s="15"/>
      <c r="R43" s="15"/>
      <c r="S43" s="15"/>
      <c r="T43" s="15"/>
    </row>
    <row r="44" spans="1:20" x14ac:dyDescent="0.25">
      <c r="A44" s="25"/>
      <c r="B44" s="25"/>
      <c r="C44" s="65"/>
      <c r="D44" s="65"/>
      <c r="E44" s="65"/>
      <c r="F44" s="65"/>
      <c r="G44" s="65"/>
      <c r="H44" s="65"/>
      <c r="I44" s="65"/>
      <c r="J44" s="66"/>
      <c r="K44" s="62"/>
      <c r="L44" s="66"/>
      <c r="M44" s="62"/>
      <c r="N44" s="66"/>
      <c r="O44" s="62"/>
      <c r="P44" s="72"/>
      <c r="Q44" s="15"/>
      <c r="R44" s="15"/>
      <c r="S44" s="15"/>
      <c r="T44" s="15"/>
    </row>
    <row r="45" spans="1:20" ht="16.5" thickBot="1" x14ac:dyDescent="0.3">
      <c r="A45" s="79" t="s">
        <v>182</v>
      </c>
      <c r="B45" s="79"/>
      <c r="C45" s="80">
        <f t="shared" ref="C45:J45" si="10">C32-C42</f>
        <v>-326674</v>
      </c>
      <c r="D45" s="80">
        <f t="shared" si="10"/>
        <v>-286517</v>
      </c>
      <c r="E45" s="80">
        <f t="shared" si="10"/>
        <v>-283422</v>
      </c>
      <c r="F45" s="80">
        <f t="shared" si="10"/>
        <v>-152731</v>
      </c>
      <c r="G45" s="80">
        <f t="shared" si="10"/>
        <v>-242055</v>
      </c>
      <c r="H45" s="80">
        <f t="shared" si="10"/>
        <v>-55717</v>
      </c>
      <c r="I45" s="80">
        <f t="shared" si="10"/>
        <v>222945</v>
      </c>
      <c r="J45" s="81">
        <f t="shared" si="10"/>
        <v>-181047</v>
      </c>
      <c r="K45" s="82">
        <f>(J45-G45)/G45</f>
        <v>-0.25204189130569499</v>
      </c>
      <c r="L45" s="81">
        <f>L32-L42</f>
        <v>0</v>
      </c>
      <c r="M45" s="82">
        <f>(L45-G45)/G45</f>
        <v>-1</v>
      </c>
      <c r="N45" s="81">
        <f>N32-N42</f>
        <v>0</v>
      </c>
      <c r="O45" s="82">
        <f>(N45-G45)/G45</f>
        <v>-1</v>
      </c>
      <c r="P45" s="81">
        <f>P32-P42</f>
        <v>0</v>
      </c>
      <c r="Q45" s="15"/>
      <c r="R45" s="15"/>
      <c r="S45" s="15"/>
      <c r="T45" s="15"/>
    </row>
    <row r="46" spans="1:20" x14ac:dyDescent="0.25">
      <c r="A46" s="25"/>
      <c r="B46" s="25"/>
      <c r="C46" s="65"/>
      <c r="D46" s="65"/>
      <c r="E46" s="65"/>
      <c r="F46" s="65"/>
      <c r="G46" s="65"/>
      <c r="H46" s="65"/>
      <c r="I46" s="65"/>
      <c r="J46" s="65"/>
      <c r="K46" s="83"/>
      <c r="L46" s="65"/>
      <c r="M46" s="83"/>
      <c r="N46" s="65"/>
      <c r="O46" s="65"/>
      <c r="P46" s="83"/>
      <c r="Q46" s="15"/>
      <c r="R46" s="15"/>
      <c r="S46" s="15"/>
      <c r="T46" s="15"/>
    </row>
    <row r="47" spans="1:20" x14ac:dyDescent="0.25">
      <c r="A47" s="25"/>
      <c r="B47" s="25"/>
      <c r="C47" s="65"/>
      <c r="D47" s="65"/>
      <c r="E47" s="65"/>
      <c r="F47" s="65"/>
      <c r="G47" s="65"/>
      <c r="H47" s="65"/>
      <c r="I47" s="65"/>
      <c r="J47" s="65"/>
      <c r="K47" s="83"/>
      <c r="L47" s="65"/>
      <c r="M47" s="83"/>
      <c r="N47" s="65"/>
      <c r="O47" s="65"/>
      <c r="P47" s="83"/>
      <c r="Q47" s="15"/>
      <c r="R47" s="15"/>
      <c r="S47" s="15"/>
      <c r="T47" s="15"/>
    </row>
    <row r="48" spans="1:20" x14ac:dyDescent="0.25">
      <c r="A48" s="25"/>
      <c r="B48" s="25"/>
      <c r="C48" s="65"/>
      <c r="D48" s="65"/>
      <c r="E48" s="65"/>
      <c r="F48" s="65"/>
      <c r="G48" s="65"/>
      <c r="H48" s="65"/>
      <c r="I48" s="65"/>
      <c r="J48" s="65"/>
      <c r="K48" s="83"/>
      <c r="L48" s="65"/>
      <c r="M48" s="83"/>
      <c r="N48" s="65"/>
      <c r="O48" s="65"/>
      <c r="P48" s="83"/>
      <c r="Q48" s="15"/>
      <c r="R48" s="15"/>
      <c r="S48" s="15"/>
      <c r="T48" s="15"/>
    </row>
    <row r="49" spans="1:20" x14ac:dyDescent="0.25">
      <c r="A49" s="25"/>
      <c r="B49" s="25"/>
      <c r="C49" s="65"/>
      <c r="D49" s="65"/>
      <c r="E49" s="65"/>
      <c r="F49" s="65"/>
      <c r="G49" s="65"/>
      <c r="H49" s="65"/>
      <c r="I49" s="65"/>
      <c r="J49" s="65"/>
      <c r="K49" s="83"/>
      <c r="L49" s="65"/>
      <c r="M49" s="83"/>
      <c r="N49" s="65"/>
      <c r="O49" s="65"/>
      <c r="P49" s="83"/>
      <c r="Q49" s="15"/>
      <c r="R49" s="15"/>
      <c r="S49" s="15"/>
      <c r="T49" s="15"/>
    </row>
    <row r="50" spans="1:20" x14ac:dyDescent="0.25">
      <c r="A50" s="25"/>
      <c r="B50" s="25"/>
      <c r="C50" s="65"/>
      <c r="D50" s="65"/>
      <c r="E50" s="65"/>
      <c r="F50" s="65"/>
      <c r="G50" s="65"/>
      <c r="H50" s="65"/>
      <c r="I50" s="65"/>
      <c r="J50" s="65"/>
      <c r="K50" s="83"/>
      <c r="L50" s="65"/>
      <c r="M50" s="83"/>
      <c r="N50" s="65"/>
      <c r="O50" s="65"/>
      <c r="P50" s="83"/>
      <c r="Q50" s="15"/>
      <c r="R50" s="15"/>
      <c r="S50" s="15"/>
      <c r="T50" s="15"/>
    </row>
    <row r="51" spans="1:20" x14ac:dyDescent="0.25">
      <c r="A51" s="25"/>
      <c r="B51" s="25"/>
      <c r="C51" s="65"/>
      <c r="D51" s="65"/>
      <c r="E51" s="65"/>
      <c r="F51" s="65"/>
      <c r="G51" s="65"/>
      <c r="H51" s="65"/>
      <c r="I51" s="65"/>
      <c r="J51" s="65"/>
      <c r="K51" s="83"/>
      <c r="L51" s="65"/>
      <c r="M51" s="83"/>
      <c r="N51" s="65"/>
      <c r="O51" s="65"/>
      <c r="P51" s="83"/>
      <c r="Q51" s="15"/>
      <c r="R51" s="15"/>
      <c r="S51" s="15"/>
      <c r="T51" s="15"/>
    </row>
    <row r="52" spans="1:20" x14ac:dyDescent="0.25">
      <c r="A52" s="25"/>
      <c r="B52" s="25"/>
      <c r="C52" s="65"/>
      <c r="D52" s="65"/>
      <c r="E52" s="65"/>
      <c r="F52" s="65"/>
      <c r="G52" s="65"/>
      <c r="H52" s="65"/>
      <c r="I52" s="65"/>
      <c r="J52" s="65"/>
      <c r="K52" s="83"/>
      <c r="L52" s="65"/>
      <c r="M52" s="83"/>
      <c r="N52" s="65"/>
      <c r="O52" s="65"/>
      <c r="P52" s="83"/>
      <c r="Q52" s="15"/>
      <c r="R52" s="15"/>
      <c r="S52" s="15"/>
      <c r="T52" s="15"/>
    </row>
    <row r="53" spans="1:20" x14ac:dyDescent="0.25">
      <c r="A53" s="25"/>
      <c r="B53" s="25"/>
      <c r="C53" s="65"/>
      <c r="D53" s="65"/>
      <c r="E53" s="65"/>
      <c r="F53" s="65"/>
      <c r="G53" s="65"/>
      <c r="H53" s="65"/>
      <c r="I53" s="65"/>
      <c r="J53" s="65"/>
      <c r="K53" s="83"/>
      <c r="L53" s="65"/>
      <c r="M53" s="83"/>
      <c r="N53" s="65"/>
      <c r="O53" s="65"/>
      <c r="P53" s="83"/>
      <c r="Q53" s="15"/>
      <c r="R53" s="15"/>
      <c r="S53" s="15"/>
      <c r="T53" s="15"/>
    </row>
    <row r="54" spans="1:20" x14ac:dyDescent="0.25">
      <c r="A54" s="25"/>
      <c r="B54" s="25"/>
      <c r="C54" s="65"/>
      <c r="D54" s="65"/>
      <c r="E54" s="65"/>
      <c r="F54" s="65"/>
      <c r="G54" s="65"/>
      <c r="H54" s="65"/>
      <c r="I54" s="65"/>
      <c r="J54" s="65"/>
      <c r="K54" s="25"/>
      <c r="L54" s="65"/>
      <c r="M54" s="25"/>
      <c r="N54" s="65"/>
      <c r="O54" s="65"/>
      <c r="P54" s="25"/>
      <c r="Q54" s="15"/>
      <c r="R54" s="15"/>
      <c r="S54" s="15"/>
      <c r="T54" s="15"/>
    </row>
    <row r="55" spans="1:20" x14ac:dyDescent="0.25">
      <c r="A55" s="25"/>
      <c r="B55" s="25"/>
      <c r="C55" s="65"/>
      <c r="D55" s="65"/>
      <c r="E55" s="65"/>
      <c r="F55" s="65"/>
      <c r="G55" s="65"/>
      <c r="H55" s="65"/>
      <c r="I55" s="65"/>
      <c r="J55" s="65"/>
      <c r="K55" s="25"/>
      <c r="L55" s="65"/>
      <c r="M55" s="25"/>
      <c r="N55" s="65"/>
      <c r="O55" s="65"/>
      <c r="P55" s="25"/>
      <c r="Q55" s="15"/>
      <c r="R55" s="15"/>
      <c r="S55" s="15"/>
      <c r="T55" s="15"/>
    </row>
    <row r="56" spans="1:20" x14ac:dyDescent="0.25">
      <c r="A56" s="25"/>
      <c r="B56" s="25"/>
      <c r="C56" s="65"/>
      <c r="D56" s="65"/>
      <c r="E56" s="65"/>
      <c r="F56" s="65"/>
      <c r="G56" s="65"/>
      <c r="H56" s="65"/>
      <c r="I56" s="65"/>
      <c r="J56" s="65"/>
      <c r="K56" s="25"/>
      <c r="L56" s="65"/>
      <c r="M56" s="25"/>
      <c r="N56" s="65"/>
      <c r="O56" s="65"/>
      <c r="P56" s="25"/>
      <c r="Q56" s="15"/>
      <c r="R56" s="15"/>
      <c r="S56" s="15"/>
      <c r="T56" s="15"/>
    </row>
    <row r="57" spans="1:20" x14ac:dyDescent="0.25">
      <c r="A57" s="25"/>
      <c r="B57" s="25"/>
      <c r="C57" s="25"/>
      <c r="D57" s="25"/>
      <c r="E57" s="25"/>
      <c r="F57" s="25"/>
      <c r="G57" s="25"/>
      <c r="H57" s="25"/>
      <c r="I57" s="25"/>
      <c r="J57" s="25"/>
      <c r="K57" s="25"/>
      <c r="L57" s="25"/>
      <c r="M57" s="25"/>
      <c r="N57" s="25"/>
      <c r="O57" s="25"/>
      <c r="P57" s="25"/>
      <c r="Q57" s="15"/>
      <c r="R57" s="15"/>
      <c r="S57" s="15"/>
      <c r="T57" s="15"/>
    </row>
    <row r="58" spans="1:20" x14ac:dyDescent="0.25">
      <c r="A58" s="25"/>
      <c r="B58" s="25"/>
      <c r="C58" s="25"/>
      <c r="D58" s="25"/>
      <c r="E58" s="25"/>
      <c r="F58" s="25"/>
      <c r="G58" s="25"/>
      <c r="H58" s="25"/>
      <c r="I58" s="25"/>
      <c r="J58" s="25"/>
      <c r="K58" s="25"/>
      <c r="L58" s="25"/>
      <c r="M58" s="25"/>
      <c r="N58" s="25"/>
      <c r="O58" s="25"/>
      <c r="P58" s="25"/>
      <c r="Q58" s="15"/>
      <c r="R58" s="15"/>
      <c r="S58" s="15"/>
      <c r="T58" s="15"/>
    </row>
    <row r="59" spans="1:20" x14ac:dyDescent="0.25">
      <c r="A59" s="25"/>
      <c r="B59" s="25"/>
      <c r="C59" s="25"/>
      <c r="D59" s="25"/>
      <c r="E59" s="25"/>
      <c r="F59" s="25"/>
      <c r="G59" s="25"/>
      <c r="H59" s="25"/>
      <c r="I59" s="25"/>
      <c r="J59" s="25"/>
      <c r="K59" s="25"/>
      <c r="L59" s="25"/>
      <c r="M59" s="25"/>
      <c r="N59" s="25"/>
      <c r="O59" s="25"/>
      <c r="P59" s="25"/>
      <c r="Q59" s="15"/>
      <c r="R59" s="15"/>
      <c r="S59" s="15"/>
      <c r="T59" s="15"/>
    </row>
    <row r="60" spans="1:20" x14ac:dyDescent="0.25">
      <c r="A60" s="25"/>
      <c r="B60" s="25"/>
      <c r="C60" s="25"/>
      <c r="D60" s="25"/>
      <c r="E60" s="25"/>
      <c r="F60" s="25"/>
      <c r="G60" s="25"/>
      <c r="H60" s="25"/>
      <c r="I60" s="25"/>
      <c r="J60" s="25"/>
      <c r="K60" s="25"/>
      <c r="L60" s="25"/>
      <c r="M60" s="25"/>
      <c r="N60" s="25"/>
      <c r="O60" s="25"/>
      <c r="P60" s="25"/>
      <c r="Q60" s="15"/>
      <c r="R60" s="15"/>
      <c r="S60" s="15"/>
      <c r="T60" s="15"/>
    </row>
    <row r="61" spans="1:20" x14ac:dyDescent="0.25">
      <c r="A61" s="25"/>
      <c r="B61" s="25"/>
      <c r="C61" s="25"/>
      <c r="D61" s="25"/>
      <c r="E61" s="25"/>
      <c r="F61" s="25"/>
      <c r="G61" s="25"/>
      <c r="H61" s="25"/>
      <c r="I61" s="25"/>
      <c r="J61" s="25"/>
      <c r="K61" s="25"/>
      <c r="L61" s="25"/>
      <c r="M61" s="25"/>
      <c r="N61" s="25"/>
      <c r="O61" s="25"/>
      <c r="P61" s="25"/>
      <c r="Q61" s="15"/>
      <c r="R61" s="15"/>
      <c r="S61" s="15"/>
      <c r="T61" s="15"/>
    </row>
    <row r="62" spans="1:20" x14ac:dyDescent="0.25">
      <c r="A62" s="25"/>
      <c r="B62" s="25"/>
      <c r="C62" s="25"/>
      <c r="D62" s="25"/>
      <c r="E62" s="25"/>
      <c r="F62" s="25"/>
      <c r="G62" s="25"/>
      <c r="H62" s="25"/>
      <c r="I62" s="25"/>
      <c r="J62" s="25"/>
      <c r="K62" s="25"/>
      <c r="L62" s="25"/>
      <c r="M62" s="25"/>
      <c r="N62" s="25"/>
      <c r="O62" s="25"/>
      <c r="P62" s="25"/>
      <c r="Q62" s="15"/>
      <c r="R62" s="15"/>
      <c r="S62" s="15"/>
      <c r="T62" s="15"/>
    </row>
    <row r="63" spans="1:20" x14ac:dyDescent="0.25">
      <c r="A63" s="25"/>
      <c r="B63" s="25"/>
      <c r="C63" s="25"/>
      <c r="D63" s="25"/>
      <c r="E63" s="25"/>
      <c r="F63" s="25"/>
      <c r="G63" s="25"/>
      <c r="H63" s="25"/>
      <c r="I63" s="25"/>
      <c r="J63" s="25"/>
      <c r="K63" s="25"/>
      <c r="L63" s="25"/>
      <c r="M63" s="25"/>
      <c r="N63" s="25"/>
      <c r="O63" s="25"/>
      <c r="P63" s="25"/>
      <c r="Q63" s="15"/>
      <c r="R63" s="15"/>
      <c r="S63" s="15"/>
      <c r="T63" s="15"/>
    </row>
    <row r="64" spans="1:20" x14ac:dyDescent="0.25">
      <c r="A64" s="25"/>
      <c r="B64" s="25"/>
      <c r="C64" s="25"/>
      <c r="D64" s="25"/>
      <c r="E64" s="25"/>
      <c r="F64" s="25"/>
      <c r="G64" s="25"/>
      <c r="H64" s="25"/>
      <c r="I64" s="25"/>
      <c r="J64" s="25"/>
      <c r="K64" s="25"/>
      <c r="L64" s="25"/>
      <c r="M64" s="25"/>
      <c r="N64" s="25"/>
      <c r="O64" s="25"/>
      <c r="P64" s="25"/>
      <c r="Q64" s="15"/>
      <c r="R64" s="15"/>
      <c r="S64" s="15"/>
      <c r="T64" s="15"/>
    </row>
    <row r="65" spans="1:20" x14ac:dyDescent="0.25">
      <c r="A65" s="25"/>
      <c r="B65" s="25"/>
      <c r="C65" s="25"/>
      <c r="D65" s="25"/>
      <c r="E65" s="25"/>
      <c r="F65" s="25"/>
      <c r="G65" s="25"/>
      <c r="H65" s="25"/>
      <c r="I65" s="25"/>
      <c r="J65" s="25"/>
      <c r="K65" s="25"/>
      <c r="L65" s="25"/>
      <c r="M65" s="25"/>
      <c r="N65" s="25"/>
      <c r="O65" s="25"/>
      <c r="P65" s="25"/>
      <c r="Q65" s="15"/>
      <c r="R65" s="15"/>
      <c r="S65" s="15"/>
      <c r="T65" s="15"/>
    </row>
    <row r="66" spans="1:20" x14ac:dyDescent="0.25">
      <c r="A66" s="25"/>
      <c r="B66" s="25"/>
      <c r="C66" s="25"/>
      <c r="D66" s="25"/>
      <c r="E66" s="25"/>
      <c r="F66" s="25"/>
      <c r="G66" s="25"/>
      <c r="H66" s="25"/>
      <c r="I66" s="25"/>
      <c r="J66" s="25"/>
      <c r="K66" s="25"/>
      <c r="L66" s="25"/>
      <c r="M66" s="25"/>
      <c r="N66" s="25"/>
      <c r="O66" s="25"/>
      <c r="P66" s="25"/>
      <c r="Q66" s="15"/>
      <c r="R66" s="15"/>
      <c r="S66" s="15"/>
      <c r="T66" s="15"/>
    </row>
    <row r="67" spans="1:20" x14ac:dyDescent="0.25">
      <c r="A67" s="25"/>
      <c r="B67" s="25"/>
      <c r="C67" s="25"/>
      <c r="D67" s="25"/>
      <c r="E67" s="25"/>
      <c r="F67" s="25"/>
      <c r="G67" s="25"/>
      <c r="H67" s="25"/>
      <c r="I67" s="25"/>
      <c r="J67" s="25"/>
      <c r="K67" s="25"/>
      <c r="L67" s="25"/>
      <c r="M67" s="25"/>
      <c r="N67" s="25"/>
      <c r="O67" s="25"/>
      <c r="P67" s="25"/>
      <c r="Q67" s="15"/>
      <c r="R67" s="15"/>
      <c r="S67" s="15"/>
      <c r="T67" s="15"/>
    </row>
    <row r="68" spans="1:20" x14ac:dyDescent="0.25">
      <c r="Q68" s="15"/>
      <c r="R68" s="15"/>
      <c r="S68" s="15"/>
      <c r="T68" s="15"/>
    </row>
    <row r="69" spans="1:20" x14ac:dyDescent="0.25">
      <c r="Q69" s="15"/>
      <c r="R69" s="15"/>
      <c r="S69" s="15"/>
      <c r="T69" s="15"/>
    </row>
  </sheetData>
  <mergeCells count="16">
    <mergeCell ref="J36:K36"/>
    <mergeCell ref="L36:M36"/>
    <mergeCell ref="N36:O36"/>
    <mergeCell ref="J6:K6"/>
    <mergeCell ref="L6:M6"/>
    <mergeCell ref="N6:O6"/>
    <mergeCell ref="A7:B7"/>
    <mergeCell ref="E35:F35"/>
    <mergeCell ref="G35:I35"/>
    <mergeCell ref="J35:P35"/>
    <mergeCell ref="A1:P1"/>
    <mergeCell ref="A2:P2"/>
    <mergeCell ref="A3:P3"/>
    <mergeCell ref="E5:F5"/>
    <mergeCell ref="G5:I5"/>
    <mergeCell ref="J5:P5"/>
  </mergeCells>
  <printOptions horizontalCentered="1"/>
  <pageMargins left="0.7" right="0.7" top="0.75" bottom="0.75" header="0.3" footer="0.3"/>
  <pageSetup fitToHeight="0" orientation="landscape" r:id="rId1"/>
  <headerFooter>
    <oddFooter>&amp;R&amp;P</oddFooter>
  </headerFooter>
  <colBreaks count="1" manualBreakCount="1">
    <brk id="16"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ED0F8-D9CE-4E12-9974-537EB5438242}">
  <sheetPr>
    <pageSetUpPr fitToPage="1"/>
  </sheetPr>
  <dimension ref="A1:F34"/>
  <sheetViews>
    <sheetView view="pageLayout" zoomScaleNormal="100" workbookViewId="0">
      <selection activeCell="K17" sqref="K17"/>
    </sheetView>
  </sheetViews>
  <sheetFormatPr defaultRowHeight="15.75" x14ac:dyDescent="0.25"/>
  <cols>
    <col min="1" max="1" width="7.42578125" style="127" customWidth="1"/>
    <col min="2" max="2" width="28.5703125" style="127" bestFit="1" customWidth="1"/>
    <col min="3" max="3" width="7.42578125" style="127" customWidth="1"/>
    <col min="4" max="4" width="40.7109375" style="127" customWidth="1"/>
    <col min="5" max="5" width="13" style="127" customWidth="1"/>
    <col min="6" max="6" width="7.7109375" style="127" customWidth="1"/>
    <col min="7" max="16384" width="9.140625" style="127"/>
  </cols>
  <sheetData>
    <row r="1" spans="1:6" x14ac:dyDescent="0.25">
      <c r="A1" s="331" t="s">
        <v>0</v>
      </c>
      <c r="B1" s="331"/>
      <c r="C1" s="331"/>
      <c r="D1" s="331"/>
      <c r="E1" s="331"/>
      <c r="F1" s="331"/>
    </row>
    <row r="2" spans="1:6" x14ac:dyDescent="0.25">
      <c r="A2" s="331" t="s">
        <v>167</v>
      </c>
      <c r="B2" s="331"/>
      <c r="C2" s="331"/>
      <c r="D2" s="331"/>
      <c r="E2" s="331"/>
      <c r="F2" s="331"/>
    </row>
    <row r="3" spans="1:6" x14ac:dyDescent="0.25">
      <c r="A3" s="332" t="s">
        <v>168</v>
      </c>
      <c r="B3" s="332"/>
      <c r="C3" s="332"/>
      <c r="D3" s="332"/>
      <c r="E3" s="332"/>
      <c r="F3" s="332"/>
    </row>
    <row r="4" spans="1:6" x14ac:dyDescent="0.25">
      <c r="A4" s="128"/>
      <c r="B4" s="128"/>
      <c r="C4" s="128"/>
      <c r="D4" s="128"/>
      <c r="E4" s="128"/>
    </row>
    <row r="5" spans="1:6" ht="15.75" customHeight="1" x14ac:dyDescent="0.25">
      <c r="A5" s="326" t="s">
        <v>67</v>
      </c>
      <c r="B5" s="84"/>
      <c r="C5" s="326" t="s">
        <v>68</v>
      </c>
      <c r="D5" s="84" t="s">
        <v>69</v>
      </c>
      <c r="E5" s="326" t="s">
        <v>70</v>
      </c>
      <c r="F5" s="129"/>
    </row>
    <row r="6" spans="1:6" ht="16.5" thickBot="1" x14ac:dyDescent="0.3">
      <c r="A6" s="327"/>
      <c r="B6" s="87" t="s">
        <v>71</v>
      </c>
      <c r="C6" s="327"/>
      <c r="D6" s="87" t="s">
        <v>72</v>
      </c>
      <c r="E6" s="327"/>
      <c r="F6" s="87" t="s">
        <v>73</v>
      </c>
    </row>
    <row r="7" spans="1:6" ht="16.5" thickTop="1" x14ac:dyDescent="0.25">
      <c r="A7" s="333" t="str">
        <f>'Deeds 230'!A7</f>
        <v>EXPENDITURES</v>
      </c>
      <c r="B7" s="333"/>
      <c r="C7" s="333"/>
      <c r="D7" s="333"/>
      <c r="E7" s="128"/>
    </row>
    <row r="8" spans="1:6" x14ac:dyDescent="0.25">
      <c r="A8" s="334" t="str">
        <f>'Deeds 230'!A8</f>
        <v>Personnel Services</v>
      </c>
      <c r="B8" s="334"/>
      <c r="C8" s="334"/>
      <c r="D8" s="334"/>
      <c r="E8" s="101"/>
      <c r="F8" s="131"/>
    </row>
    <row r="9" spans="1:6" hidden="1" x14ac:dyDescent="0.25">
      <c r="A9" s="132">
        <f>'Deeds 230'!A9</f>
        <v>51020</v>
      </c>
      <c r="B9" s="132" t="str">
        <f>'Deeds 230'!B9</f>
        <v>Deputy Registrar Wages</v>
      </c>
      <c r="C9" s="133" t="s">
        <v>74</v>
      </c>
      <c r="D9" s="101" t="s">
        <v>602</v>
      </c>
      <c r="E9" s="134">
        <f>'Deeds 230'!J9</f>
        <v>60573</v>
      </c>
      <c r="F9" s="135">
        <f>'Deeds 230'!K9</f>
        <v>3.5435897435897437E-2</v>
      </c>
    </row>
    <row r="10" spans="1:6" hidden="1" x14ac:dyDescent="0.25">
      <c r="A10" s="132">
        <f>'Deeds 230'!A10</f>
        <v>51030</v>
      </c>
      <c r="B10" s="132" t="str">
        <f>'Deeds 230'!B10</f>
        <v>Clerk Wages</v>
      </c>
      <c r="C10" s="133" t="s">
        <v>74</v>
      </c>
      <c r="D10" s="101" t="s">
        <v>602</v>
      </c>
      <c r="E10" s="134">
        <f>'Deeds 230'!J10</f>
        <v>51808</v>
      </c>
      <c r="F10" s="135">
        <f>'Deeds 230'!K10</f>
        <v>3.5787116638010319E-2</v>
      </c>
    </row>
    <row r="11" spans="1:6" ht="26.25" x14ac:dyDescent="0.25">
      <c r="A11" s="132">
        <f>'Deeds 230'!A11</f>
        <v>51069</v>
      </c>
      <c r="B11" s="132" t="str">
        <f>'Deeds 230'!B11</f>
        <v>Full-Time Wages</v>
      </c>
      <c r="C11" s="133" t="s">
        <v>74</v>
      </c>
      <c r="D11" s="101" t="s">
        <v>734</v>
      </c>
      <c r="E11" s="134">
        <f>'Deeds 230'!J11</f>
        <v>112381</v>
      </c>
      <c r="F11" s="135">
        <f>'Deeds 230'!K11</f>
        <v>3.5597781013288116E-2</v>
      </c>
    </row>
    <row r="12" spans="1:6" x14ac:dyDescent="0.25">
      <c r="A12" s="132">
        <f>'Deeds 230'!A12</f>
        <v>51070</v>
      </c>
      <c r="B12" s="132" t="str">
        <f>'Deeds 230'!B12</f>
        <v>Elected Official Wages</v>
      </c>
      <c r="C12" s="133" t="s">
        <v>74</v>
      </c>
      <c r="D12" s="101" t="s">
        <v>735</v>
      </c>
      <c r="E12" s="134">
        <f>'Deeds 230'!J12</f>
        <v>69147</v>
      </c>
      <c r="F12" s="135">
        <f>'Deeds 230'!K12</f>
        <v>3.2013969732246801E-2</v>
      </c>
    </row>
    <row r="13" spans="1:6" x14ac:dyDescent="0.25">
      <c r="A13" s="128"/>
      <c r="B13" s="128"/>
      <c r="C13" s="128"/>
      <c r="D13" s="128"/>
      <c r="E13" s="136"/>
      <c r="F13" s="137"/>
    </row>
    <row r="14" spans="1:6" x14ac:dyDescent="0.25">
      <c r="A14" s="334" t="str">
        <f>'Deeds 230'!A15</f>
        <v>Supplies &amp; Operating Expenses</v>
      </c>
      <c r="B14" s="334"/>
      <c r="C14" s="334"/>
      <c r="D14" s="334"/>
      <c r="E14" s="134"/>
      <c r="F14" s="135"/>
    </row>
    <row r="15" spans="1:6" x14ac:dyDescent="0.25">
      <c r="A15" s="121">
        <f>'Deeds 230'!A16</f>
        <v>53010</v>
      </c>
      <c r="B15" s="132" t="str">
        <f>'Deeds 230'!B16</f>
        <v>Office Supplies</v>
      </c>
      <c r="C15" s="133" t="s">
        <v>74</v>
      </c>
      <c r="D15" s="95"/>
      <c r="E15" s="138">
        <f>'Deeds 230'!J16</f>
        <v>1000</v>
      </c>
      <c r="F15" s="139">
        <f>'Deeds 230'!K16</f>
        <v>0</v>
      </c>
    </row>
    <row r="16" spans="1:6" x14ac:dyDescent="0.25">
      <c r="A16" s="121">
        <f>'Deeds 230'!A17</f>
        <v>53060</v>
      </c>
      <c r="B16" s="132" t="str">
        <f>'Deeds 230'!B17</f>
        <v>Postage</v>
      </c>
      <c r="C16" s="133" t="s">
        <v>74</v>
      </c>
      <c r="D16" s="95"/>
      <c r="E16" s="138">
        <f>'Deeds 230'!J17</f>
        <v>1000</v>
      </c>
      <c r="F16" s="139">
        <f>'Deeds 230'!K17</f>
        <v>0</v>
      </c>
    </row>
    <row r="17" spans="1:6" x14ac:dyDescent="0.25">
      <c r="A17" s="121">
        <f>'Deeds 230'!A18</f>
        <v>53600</v>
      </c>
      <c r="B17" s="132" t="str">
        <f>'Deeds 230'!B18</f>
        <v>Minor Equipment</v>
      </c>
      <c r="C17" s="133" t="s">
        <v>74</v>
      </c>
      <c r="D17" s="95"/>
      <c r="E17" s="138">
        <f>'Deeds 230'!J18</f>
        <v>300</v>
      </c>
      <c r="F17" s="139">
        <f>'Deeds 230'!K18</f>
        <v>0</v>
      </c>
    </row>
    <row r="18" spans="1:6" x14ac:dyDescent="0.25">
      <c r="A18" s="121">
        <f>'Deeds 230'!A19</f>
        <v>56100</v>
      </c>
      <c r="B18" s="132" t="str">
        <f>'Deeds 230'!B19</f>
        <v>Travel</v>
      </c>
      <c r="C18" s="133" t="s">
        <v>74</v>
      </c>
      <c r="D18" s="95"/>
      <c r="E18" s="138">
        <f>'Deeds 230'!J19</f>
        <v>500</v>
      </c>
      <c r="F18" s="139">
        <f>'Deeds 230'!K19</f>
        <v>0</v>
      </c>
    </row>
    <row r="19" spans="1:6" x14ac:dyDescent="0.25">
      <c r="A19" s="121">
        <f>'Deeds 230'!A20</f>
        <v>59015</v>
      </c>
      <c r="B19" s="132" t="str">
        <f>'Deeds 230'!B20</f>
        <v>Uncollected Fees</v>
      </c>
      <c r="C19" s="133" t="s">
        <v>74</v>
      </c>
      <c r="D19" s="95"/>
      <c r="E19" s="138">
        <f>'Deeds 230'!J20</f>
        <v>0</v>
      </c>
      <c r="F19" s="139">
        <f>'Deeds 230'!K20</f>
        <v>0</v>
      </c>
    </row>
    <row r="20" spans="1:6" x14ac:dyDescent="0.25">
      <c r="A20" s="128"/>
      <c r="B20" s="128"/>
      <c r="C20" s="128"/>
      <c r="D20" s="128"/>
      <c r="E20" s="136"/>
      <c r="F20" s="137"/>
    </row>
    <row r="21" spans="1:6" x14ac:dyDescent="0.25">
      <c r="A21" s="334" t="str">
        <f>'Deeds 230'!A23</f>
        <v>Purchased &amp; Contractual Services</v>
      </c>
      <c r="B21" s="334"/>
      <c r="C21" s="334"/>
      <c r="D21" s="334"/>
      <c r="E21" s="134"/>
      <c r="F21" s="135"/>
    </row>
    <row r="22" spans="1:6" x14ac:dyDescent="0.25">
      <c r="A22" s="121">
        <f>'Deeds 230'!A24</f>
        <v>54010</v>
      </c>
      <c r="B22" s="132" t="str">
        <f>'Deeds 230'!B24</f>
        <v>Training/Professional Development</v>
      </c>
      <c r="C22" s="133" t="s">
        <v>74</v>
      </c>
      <c r="D22" s="95"/>
      <c r="E22" s="138">
        <f>'Deeds 230'!J24</f>
        <v>1000</v>
      </c>
      <c r="F22" s="139">
        <f>'Deeds 230'!K24</f>
        <v>0</v>
      </c>
    </row>
    <row r="23" spans="1:6" x14ac:dyDescent="0.25">
      <c r="A23" s="121">
        <f>'Deeds 230'!A25</f>
        <v>54020</v>
      </c>
      <c r="B23" s="132" t="str">
        <f>'Deeds 230'!B25</f>
        <v>Dues/Memberships</v>
      </c>
      <c r="C23" s="133" t="s">
        <v>74</v>
      </c>
      <c r="D23" s="95"/>
      <c r="E23" s="138">
        <f>'Deeds 230'!J25</f>
        <v>200</v>
      </c>
      <c r="F23" s="139">
        <f>'Deeds 230'!K25</f>
        <v>0</v>
      </c>
    </row>
    <row r="24" spans="1:6" x14ac:dyDescent="0.25">
      <c r="A24" s="121">
        <f>'Deeds 230'!A26</f>
        <v>55400</v>
      </c>
      <c r="B24" s="132" t="str">
        <f>'Deeds 230'!B26</f>
        <v>Equipment Repairs &amp; Maintenance</v>
      </c>
      <c r="C24" s="133" t="s">
        <v>74</v>
      </c>
      <c r="D24" s="95"/>
      <c r="E24" s="138">
        <f>'Deeds 230'!J26</f>
        <v>39000</v>
      </c>
      <c r="F24" s="139">
        <f>'Deeds 230'!K26</f>
        <v>0</v>
      </c>
    </row>
    <row r="25" spans="1:6" x14ac:dyDescent="0.25">
      <c r="A25" s="121">
        <f>'Deeds 230'!A27</f>
        <v>55401</v>
      </c>
      <c r="B25" s="132" t="str">
        <f>'Deeds 230'!B27</f>
        <v>Equipment Ad Hoc Maintenance</v>
      </c>
      <c r="C25" s="133" t="s">
        <v>74</v>
      </c>
      <c r="D25" s="95"/>
      <c r="E25" s="138">
        <f>'Deeds 230'!J27</f>
        <v>1000</v>
      </c>
      <c r="F25" s="139">
        <f>'Deeds 230'!K27</f>
        <v>0</v>
      </c>
    </row>
    <row r="26" spans="1:6" x14ac:dyDescent="0.25">
      <c r="A26" s="121">
        <f>'Deeds 230'!A28</f>
        <v>55405</v>
      </c>
      <c r="B26" s="132" t="str">
        <f>'Deeds 230'!B28</f>
        <v>Copiers Lease &amp; Maintenance</v>
      </c>
      <c r="C26" s="133" t="s">
        <v>74</v>
      </c>
      <c r="D26" s="95"/>
      <c r="E26" s="138">
        <f>'Deeds 230'!J28</f>
        <v>1925</v>
      </c>
      <c r="F26" s="139">
        <f>'Deeds 230'!K28</f>
        <v>0</v>
      </c>
    </row>
    <row r="27" spans="1:6" x14ac:dyDescent="0.25">
      <c r="A27" s="121">
        <f>'Deeds 230'!A29</f>
        <v>56210</v>
      </c>
      <c r="B27" s="132" t="str">
        <f>'Deeds 230'!B29</f>
        <v>Printing</v>
      </c>
      <c r="C27" s="133" t="s">
        <v>74</v>
      </c>
      <c r="D27" s="95"/>
      <c r="E27" s="138">
        <f>'Deeds 230'!J29</f>
        <v>1500</v>
      </c>
      <c r="F27" s="139">
        <f>'Deeds 230'!K29</f>
        <v>0</v>
      </c>
    </row>
    <row r="28" spans="1:6" x14ac:dyDescent="0.25">
      <c r="A28" s="128"/>
      <c r="B28" s="128"/>
      <c r="C28" s="128"/>
      <c r="D28" s="128"/>
      <c r="E28" s="136"/>
      <c r="F28" s="137"/>
    </row>
    <row r="29" spans="1:6" x14ac:dyDescent="0.25">
      <c r="A29" s="128"/>
      <c r="B29" s="128"/>
      <c r="C29" s="128"/>
      <c r="D29" s="128"/>
      <c r="E29" s="136"/>
      <c r="F29" s="137"/>
    </row>
    <row r="30" spans="1:6" x14ac:dyDescent="0.25">
      <c r="A30" s="334" t="str">
        <f>'Deeds 230'!A37</f>
        <v>REVENUES</v>
      </c>
      <c r="B30" s="334"/>
      <c r="C30" s="334"/>
      <c r="D30" s="334"/>
      <c r="E30" s="140"/>
      <c r="F30" s="135"/>
    </row>
    <row r="31" spans="1:6" x14ac:dyDescent="0.25">
      <c r="A31" s="132">
        <f>'Deeds 230'!A38</f>
        <v>44120</v>
      </c>
      <c r="B31" s="132" t="str">
        <f>'Deeds 230'!B38</f>
        <v>Recording Fees</v>
      </c>
      <c r="C31" s="133" t="s">
        <v>74</v>
      </c>
      <c r="D31" s="132"/>
      <c r="E31" s="138">
        <f>'Deeds 230'!J38</f>
        <v>250000</v>
      </c>
      <c r="F31" s="139">
        <f>'Deeds 230'!K38</f>
        <v>-0.16666666666666666</v>
      </c>
    </row>
    <row r="32" spans="1:6" x14ac:dyDescent="0.25">
      <c r="A32" s="132">
        <f>'Deeds 230'!A39</f>
        <v>44121</v>
      </c>
      <c r="B32" s="132" t="str">
        <f>'Deeds 230'!B39</f>
        <v>Transfer Tax</v>
      </c>
      <c r="C32" s="133" t="s">
        <v>74</v>
      </c>
      <c r="D32" s="130"/>
      <c r="E32" s="138">
        <f>'Deeds 230'!J39</f>
        <v>140000</v>
      </c>
      <c r="F32" s="139">
        <f>'Deeds 230'!K39</f>
        <v>0</v>
      </c>
    </row>
    <row r="33" spans="1:6" x14ac:dyDescent="0.25">
      <c r="A33" s="132">
        <f>'Deeds 230'!A40</f>
        <v>44122</v>
      </c>
      <c r="B33" s="132" t="str">
        <f>'Deeds 230'!B40</f>
        <v>Copies</v>
      </c>
      <c r="C33" s="133" t="s">
        <v>74</v>
      </c>
      <c r="D33" s="130"/>
      <c r="E33" s="138">
        <f>'Deeds 230'!J40</f>
        <v>20000</v>
      </c>
      <c r="F33" s="139">
        <f>'Deeds 230'!K40</f>
        <v>-0.2</v>
      </c>
    </row>
    <row r="34" spans="1:6" x14ac:dyDescent="0.25">
      <c r="A34" s="132">
        <f>'Deeds 230'!A41</f>
        <v>44411</v>
      </c>
      <c r="B34" s="132" t="str">
        <f>'Deeds 230'!B41</f>
        <v>Miscellaneous</v>
      </c>
      <c r="C34" s="133" t="s">
        <v>74</v>
      </c>
      <c r="D34" s="95"/>
      <c r="E34" s="138">
        <f>'Deeds 230'!J41</f>
        <v>0</v>
      </c>
      <c r="F34" s="139">
        <f>'Deeds 230'!K41</f>
        <v>0</v>
      </c>
    </row>
  </sheetData>
  <mergeCells count="11">
    <mergeCell ref="A7:D7"/>
    <mergeCell ref="A8:D8"/>
    <mergeCell ref="A14:D14"/>
    <mergeCell ref="A21:D21"/>
    <mergeCell ref="A30:D30"/>
    <mergeCell ref="A1:F1"/>
    <mergeCell ref="A2:F2"/>
    <mergeCell ref="A3:F3"/>
    <mergeCell ref="A5:A6"/>
    <mergeCell ref="C5:C6"/>
    <mergeCell ref="E5:E6"/>
  </mergeCells>
  <printOptions horizontalCentered="1"/>
  <pageMargins left="0.7" right="0.7" top="0.75" bottom="0.75" header="0.3" footer="0.3"/>
  <pageSetup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CB6B7-01F9-453F-85E4-E07AB163B4DC}">
  <sheetPr>
    <pageSetUpPr fitToPage="1"/>
  </sheetPr>
  <dimension ref="A1:Q48"/>
  <sheetViews>
    <sheetView view="pageLayout" topLeftCell="A22" zoomScaleNormal="100" workbookViewId="0">
      <selection activeCell="K17" sqref="K17"/>
    </sheetView>
  </sheetViews>
  <sheetFormatPr defaultRowHeight="15" x14ac:dyDescent="0.25"/>
  <cols>
    <col min="1" max="1" width="30" customWidth="1"/>
    <col min="2" max="2" width="11.5703125" bestFit="1" customWidth="1"/>
    <col min="3" max="5" width="12.7109375" bestFit="1" customWidth="1"/>
    <col min="6" max="6" width="12.7109375" customWidth="1"/>
    <col min="7" max="7" width="12.7109375" bestFit="1" customWidth="1"/>
    <col min="8" max="10" width="12.7109375" hidden="1" customWidth="1"/>
    <col min="11" max="11" width="11.140625" bestFit="1" customWidth="1"/>
    <col min="12" max="13" width="5.140625" bestFit="1" customWidth="1"/>
  </cols>
  <sheetData>
    <row r="1" spans="1:17" ht="31.5" customHeight="1" x14ac:dyDescent="0.25">
      <c r="A1" s="304" t="s">
        <v>665</v>
      </c>
      <c r="B1" s="304"/>
      <c r="C1" s="304"/>
      <c r="D1" s="304"/>
      <c r="E1" s="304"/>
      <c r="F1" s="304"/>
      <c r="G1" s="304"/>
      <c r="H1" s="304"/>
      <c r="I1" s="304"/>
      <c r="J1" s="304"/>
      <c r="K1" s="304"/>
    </row>
    <row r="2" spans="1:17" ht="15.75" x14ac:dyDescent="0.25">
      <c r="A2" s="203"/>
      <c r="B2" s="204" t="str">
        <f>'Budget Summary'!B2</f>
        <v>FY20-21</v>
      </c>
      <c r="C2" s="204" t="str">
        <f>'Budget Summary'!C2</f>
        <v>FY21-22</v>
      </c>
      <c r="D2" s="305" t="s">
        <v>18</v>
      </c>
      <c r="E2" s="305"/>
      <c r="F2" s="204" t="str">
        <f>'Budget Summary'!F2</f>
        <v>FY23-24</v>
      </c>
      <c r="G2" s="306" t="s">
        <v>88</v>
      </c>
      <c r="H2" s="306"/>
      <c r="I2" s="306"/>
      <c r="J2" s="306"/>
      <c r="K2" s="306"/>
    </row>
    <row r="3" spans="1:17" ht="16.5" thickBot="1" x14ac:dyDescent="0.3">
      <c r="A3" s="205" t="s">
        <v>625</v>
      </c>
      <c r="B3" s="205" t="s">
        <v>19</v>
      </c>
      <c r="C3" s="205" t="s">
        <v>19</v>
      </c>
      <c r="D3" s="205" t="s">
        <v>20</v>
      </c>
      <c r="E3" s="205" t="s">
        <v>19</v>
      </c>
      <c r="F3" s="205" t="s">
        <v>20</v>
      </c>
      <c r="G3" s="206" t="s">
        <v>11</v>
      </c>
      <c r="H3" s="206" t="s">
        <v>12</v>
      </c>
      <c r="I3" s="206" t="s">
        <v>13</v>
      </c>
      <c r="J3" s="206" t="s">
        <v>14</v>
      </c>
      <c r="K3" s="206" t="s">
        <v>626</v>
      </c>
    </row>
    <row r="4" spans="1:17" ht="15.75" thickTop="1" x14ac:dyDescent="0.25">
      <c r="A4" s="3" t="s">
        <v>0</v>
      </c>
      <c r="B4" s="8"/>
      <c r="C4" s="8"/>
      <c r="D4" s="8"/>
      <c r="E4" s="8"/>
      <c r="F4" s="8"/>
      <c r="G4" s="9"/>
      <c r="H4" s="9"/>
      <c r="I4" s="9"/>
      <c r="J4" s="9"/>
      <c r="K4" s="9"/>
    </row>
    <row r="5" spans="1:17" x14ac:dyDescent="0.25">
      <c r="A5" s="1" t="s">
        <v>26</v>
      </c>
      <c r="B5" s="8">
        <f>'Admin Summary'!B17+'Facilities Summary'!B17+'IT Summary'!B17+'DA Summary'!B17+'Deeds Summary'!B18+'Probate Summary'!B15+'VOCA Summary'!B17</f>
        <v>872558</v>
      </c>
      <c r="C5" s="8">
        <f>'Admin Summary'!C17+'Facilities Summary'!C17+'IT Summary'!C17+'DA Summary'!C17+'Deeds Summary'!C18+'Probate Summary'!C15+'VOCA Summary'!C17</f>
        <v>920579</v>
      </c>
      <c r="D5" s="8">
        <f>'Admin Summary'!D17+'Facilities Summary'!D17+'IT Summary'!D17+'DA Summary'!D17+'Deeds Summary'!D18+'Probate Summary'!D15+'VOCA Summary'!D17</f>
        <v>1199716</v>
      </c>
      <c r="E5" s="8">
        <f>'Admin Summary'!E17+'Facilities Summary'!E17+'IT Summary'!E17+'DA Summary'!E17+'Deeds Summary'!E18+'Probate Summary'!E15+'VOCA Summary'!E17</f>
        <v>1190921</v>
      </c>
      <c r="F5" s="8">
        <f>'Admin Summary'!F17+'Facilities Summary'!F17+'IT Summary'!F17+'DA Summary'!F17+'Deeds Summary'!F18+'Probate Summary'!F15+'VOCA Summary'!F17</f>
        <v>1451303</v>
      </c>
      <c r="G5" s="9">
        <f>'Admin Summary'!I17+'Facilities Summary'!I17+'IT Summary'!I17+'DA Summary'!I17+'Deeds Summary'!I18+'Probate Summary'!I15+'VOCA Summary'!I17</f>
        <v>1581921</v>
      </c>
      <c r="H5" s="9"/>
      <c r="I5" s="9"/>
      <c r="J5" s="9"/>
      <c r="K5" s="219">
        <f>(G5-F5)/F5</f>
        <v>9.0000502996273005E-2</v>
      </c>
    </row>
    <row r="6" spans="1:17" x14ac:dyDescent="0.25">
      <c r="A6" s="1" t="s">
        <v>93</v>
      </c>
      <c r="B6" s="8">
        <f>'Benefits Summary'!B11+'VOCA Summary'!B18</f>
        <v>1568127</v>
      </c>
      <c r="C6" s="8">
        <f>'Benefits Summary'!C11+'VOCA Summary'!C18</f>
        <v>1542178</v>
      </c>
      <c r="D6" s="8">
        <f>'Benefits Summary'!D11+'VOCA Summary'!D18</f>
        <v>1897004</v>
      </c>
      <c r="E6" s="8">
        <f>'Benefits Summary'!E11+'VOCA Summary'!E18</f>
        <v>1751841</v>
      </c>
      <c r="F6" s="8">
        <f>'Benefits Summary'!F11+'VOCA Summary'!F18</f>
        <v>2054260</v>
      </c>
      <c r="G6" s="9">
        <f>'Benefits Summary'!I12+'VOCA Summary'!I18</f>
        <v>2361745</v>
      </c>
      <c r="H6" s="9"/>
      <c r="I6" s="9"/>
      <c r="J6" s="9"/>
      <c r="K6" s="219">
        <f t="shared" ref="K6:K10" si="0">(G6-F6)/F6</f>
        <v>0.14968163718321925</v>
      </c>
      <c r="L6" s="8"/>
      <c r="M6" s="8"/>
    </row>
    <row r="7" spans="1:17" x14ac:dyDescent="0.25">
      <c r="A7" s="1" t="s">
        <v>34</v>
      </c>
      <c r="B7" s="8">
        <f>'Admin Summary'!B18+'Facilities Summary'!B18+'IT Summary'!B18+'DA Summary'!B18+'Deeds Summary'!B19+'Probate Summary'!B16+'VOCA Summary'!B19</f>
        <v>59207</v>
      </c>
      <c r="C7" s="8">
        <f>'Admin Summary'!C18+'Facilities Summary'!C18+'IT Summary'!C18+'DA Summary'!C18+'Deeds Summary'!C19+'Probate Summary'!C16+'VOCA Summary'!C19</f>
        <v>76321</v>
      </c>
      <c r="D7" s="8">
        <f>'Admin Summary'!D18+'Facilities Summary'!D18+'IT Summary'!D18+'DA Summary'!D18+'Deeds Summary'!D19+'Probate Summary'!D16+'VOCA Summary'!D19</f>
        <v>88715</v>
      </c>
      <c r="E7" s="8">
        <f>'Admin Summary'!E18+'Facilities Summary'!E18+'IT Summary'!E18+'DA Summary'!E18+'Deeds Summary'!E19+'Probate Summary'!E16+'VOCA Summary'!E19</f>
        <v>63676</v>
      </c>
      <c r="F7" s="8">
        <f>'Admin Summary'!F18+'Facilities Summary'!F18+'IT Summary'!F18+'DA Summary'!F18+'Deeds Summary'!F19+'Probate Summary'!F16+'VOCA Summary'!F19</f>
        <v>108600</v>
      </c>
      <c r="G7" s="9">
        <f>'Admin Summary'!I18+'Facilities Summary'!I18+'IT Summary'!I18+'DA Summary'!I18+'Deeds Summary'!I19+'Probate Summary'!I16+'VOCA Summary'!I19</f>
        <v>116000</v>
      </c>
      <c r="H7" s="9"/>
      <c r="I7" s="9"/>
      <c r="J7" s="9"/>
      <c r="K7" s="219">
        <f t="shared" si="0"/>
        <v>6.8139963167587483E-2</v>
      </c>
    </row>
    <row r="8" spans="1:17" x14ac:dyDescent="0.25">
      <c r="A8" s="1" t="s">
        <v>46</v>
      </c>
      <c r="B8" s="8">
        <f>'Admin Summary'!B19+'Insurance Summary'!B11+'Facilities Summary'!B19+'IT Summary'!B19+'DA Summary'!B19+'Deeds Summary'!B20+'Probate Summary'!B17+'VOCA Summary'!B20</f>
        <v>394805</v>
      </c>
      <c r="C8" s="8">
        <f>'Admin Summary'!C19+'Insurance Summary'!C11+'Facilities Summary'!C19+'IT Summary'!C19+'DA Summary'!C19+'Deeds Summary'!C20+'Probate Summary'!C17+'VOCA Summary'!C20</f>
        <v>413733</v>
      </c>
      <c r="D8" s="8">
        <f>'Admin Summary'!D19+'Insurance Summary'!D11+'Facilities Summary'!D19+'IT Summary'!D19+'DA Summary'!D19+'Deeds Summary'!D20+'Probate Summary'!D17+'VOCA Summary'!D20</f>
        <v>496386</v>
      </c>
      <c r="E8" s="8">
        <f>'Admin Summary'!E19+'Insurance Summary'!E11+'Facilities Summary'!E19+'IT Summary'!E19+'DA Summary'!E19+'Deeds Summary'!E20+'Probate Summary'!E17+'VOCA Summary'!E20</f>
        <v>448524</v>
      </c>
      <c r="F8" s="8">
        <f>'Admin Summary'!F19+'Insurance Summary'!F11+'Facilities Summary'!F19+'IT Summary'!F19+'DA Summary'!F19+'Deeds Summary'!F20+'Probate Summary'!F17+'VOCA Summary'!F20</f>
        <v>514760</v>
      </c>
      <c r="G8" s="9">
        <f>'Admin Summary'!I19+'Insurance Summary'!I11+'Facilities Summary'!I19+'IT Summary'!I19+'DA Summary'!I19+'Deeds Summary'!I20+'Probate Summary'!I17+'VOCA Summary'!I20</f>
        <v>565532</v>
      </c>
      <c r="H8" s="9"/>
      <c r="I8" s="9"/>
      <c r="J8" s="9"/>
      <c r="K8" s="219">
        <f t="shared" si="0"/>
        <v>9.8632372367705334E-2</v>
      </c>
    </row>
    <row r="9" spans="1:17" x14ac:dyDescent="0.25">
      <c r="A9" s="1" t="s">
        <v>352</v>
      </c>
      <c r="B9" s="8">
        <f>'Public Agencies Summary'!B20</f>
        <v>42750</v>
      </c>
      <c r="C9" s="8">
        <f>'Public Agencies Summary'!C20</f>
        <v>42750</v>
      </c>
      <c r="D9" s="8">
        <f>'Public Agencies Summary'!D20</f>
        <v>40750</v>
      </c>
      <c r="E9" s="8">
        <f>'Public Agencies Summary'!E20</f>
        <v>40750</v>
      </c>
      <c r="F9" s="8">
        <f>'Public Agencies Summary'!F20</f>
        <v>86596</v>
      </c>
      <c r="G9" s="9">
        <f>'Public Agencies Summary'!I20</f>
        <v>98236</v>
      </c>
      <c r="H9" s="9"/>
      <c r="I9" s="9"/>
      <c r="J9" s="9"/>
      <c r="K9" s="219">
        <f t="shared" si="0"/>
        <v>0.13441729410134418</v>
      </c>
    </row>
    <row r="10" spans="1:17" x14ac:dyDescent="0.25">
      <c r="A10" s="1" t="s">
        <v>658</v>
      </c>
      <c r="B10" s="8">
        <f>'Admin Summary'!B20+'Facilities Summary'!B20+'IT Summary'!B20+'DA Summary'!B20</f>
        <v>139352</v>
      </c>
      <c r="C10" s="8">
        <f>'Admin Summary'!C20+'Facilities Summary'!C20+'IT Summary'!C20+'DA Summary'!C20</f>
        <v>116700</v>
      </c>
      <c r="D10" s="8">
        <f>'Admin Summary'!D20+'Facilities Summary'!D20+'IT Summary'!D20+'DA Summary'!D20</f>
        <v>118700</v>
      </c>
      <c r="E10" s="8">
        <f>'Admin Summary'!E20+'Facilities Summary'!E20+'IT Summary'!E20+'DA Summary'!E20</f>
        <v>118700</v>
      </c>
      <c r="F10" s="8">
        <f>'Admin Summary'!F20+'Facilities Summary'!F20+'IT Summary'!F20+'DA Summary'!F20</f>
        <v>97500</v>
      </c>
      <c r="G10" s="9">
        <f>'Admin Summary'!I20+'Facilities Summary'!I20+'IT Summary'!I20+'DA Summary'!I20</f>
        <v>72000</v>
      </c>
      <c r="H10" s="9"/>
      <c r="I10" s="9"/>
      <c r="J10" s="9"/>
      <c r="K10" s="219">
        <f t="shared" si="0"/>
        <v>-0.26153846153846155</v>
      </c>
    </row>
    <row r="11" spans="1:17" x14ac:dyDescent="0.25">
      <c r="A11" s="1" t="s">
        <v>659</v>
      </c>
      <c r="B11" s="8">
        <f>'Reserves History'!C24</f>
        <v>46830</v>
      </c>
      <c r="C11" s="8">
        <f>'Reserves History'!D24</f>
        <v>59577</v>
      </c>
      <c r="D11" s="8">
        <f>'Reserves History'!E24</f>
        <v>58000</v>
      </c>
      <c r="E11" s="8">
        <f>'Reserves History'!F24</f>
        <v>58000</v>
      </c>
      <c r="F11" s="8">
        <f>'Reserves History'!G24</f>
        <v>0</v>
      </c>
      <c r="G11" s="9">
        <f>'Reserves History'!J24</f>
        <v>168057</v>
      </c>
      <c r="H11" s="9"/>
      <c r="I11" s="9"/>
      <c r="J11" s="9"/>
      <c r="K11" s="219">
        <v>1</v>
      </c>
      <c r="M11" s="8"/>
      <c r="N11" s="8"/>
      <c r="O11" s="8"/>
      <c r="P11" s="8"/>
      <c r="Q11" s="8"/>
    </row>
    <row r="12" spans="1:17" x14ac:dyDescent="0.25">
      <c r="A12" s="220" t="s">
        <v>660</v>
      </c>
      <c r="B12" s="221">
        <f t="shared" ref="B12:I12" si="1">SUM(B5:B11)</f>
        <v>3123629</v>
      </c>
      <c r="C12" s="221">
        <f t="shared" si="1"/>
        <v>3171838</v>
      </c>
      <c r="D12" s="221">
        <f t="shared" si="1"/>
        <v>3899271</v>
      </c>
      <c r="E12" s="221">
        <f t="shared" si="1"/>
        <v>3672412</v>
      </c>
      <c r="F12" s="221">
        <f t="shared" si="1"/>
        <v>4313019</v>
      </c>
      <c r="G12" s="222">
        <f t="shared" si="1"/>
        <v>4963491</v>
      </c>
      <c r="H12" s="222">
        <f t="shared" si="1"/>
        <v>0</v>
      </c>
      <c r="I12" s="222">
        <f t="shared" si="1"/>
        <v>0</v>
      </c>
      <c r="J12" s="222">
        <f>SUM(J5:J11)</f>
        <v>0</v>
      </c>
      <c r="K12" s="223">
        <f>(G12-F12)/F12</f>
        <v>0.15081593658641429</v>
      </c>
      <c r="M12" s="8"/>
      <c r="N12" s="8"/>
      <c r="O12" s="8"/>
      <c r="P12" s="8"/>
      <c r="Q12" s="8"/>
    </row>
    <row r="13" spans="1:17" x14ac:dyDescent="0.25">
      <c r="A13" s="1"/>
      <c r="B13" s="224"/>
      <c r="C13" s="224"/>
      <c r="D13" s="224"/>
      <c r="E13" s="224"/>
      <c r="F13" s="224"/>
      <c r="G13" s="225"/>
      <c r="H13" s="225"/>
      <c r="I13" s="225"/>
      <c r="J13" s="225"/>
      <c r="K13" s="226"/>
      <c r="M13" s="8"/>
      <c r="N13" s="8"/>
      <c r="O13" s="8"/>
      <c r="P13" s="8"/>
      <c r="Q13" s="8"/>
    </row>
    <row r="14" spans="1:17" x14ac:dyDescent="0.25">
      <c r="A14" s="3" t="s">
        <v>459</v>
      </c>
      <c r="B14" s="8"/>
      <c r="C14" s="8"/>
      <c r="D14" s="8"/>
      <c r="E14" s="8"/>
      <c r="F14" s="8"/>
      <c r="G14" s="9"/>
      <c r="H14" s="9"/>
      <c r="I14" s="9"/>
      <c r="J14" s="9"/>
      <c r="K14" s="9"/>
    </row>
    <row r="15" spans="1:17" x14ac:dyDescent="0.25">
      <c r="A15" s="1" t="s">
        <v>26</v>
      </c>
      <c r="B15" s="8">
        <f>'Transport Summary'!B17</f>
        <v>203531</v>
      </c>
      <c r="C15" s="8">
        <f>'Transport Summary'!C17</f>
        <v>242423</v>
      </c>
      <c r="D15" s="8">
        <f>'Transport Summary'!D17</f>
        <v>259793</v>
      </c>
      <c r="E15" s="8">
        <f>'Transport Summary'!E17</f>
        <v>262955</v>
      </c>
      <c r="F15" s="8">
        <f>'Transport Summary'!F17</f>
        <v>318375</v>
      </c>
      <c r="G15" s="9">
        <f>'Transport Summary'!I17</f>
        <v>263306</v>
      </c>
      <c r="H15" s="9"/>
      <c r="I15" s="9"/>
      <c r="J15" s="9"/>
      <c r="K15" s="219">
        <f>(G15-F15)/F15</f>
        <v>-0.172968983117393</v>
      </c>
      <c r="L15" s="8"/>
    </row>
    <row r="16" spans="1:17" x14ac:dyDescent="0.25">
      <c r="A16" s="1" t="s">
        <v>93</v>
      </c>
      <c r="B16" s="8">
        <f>'Transport Summary'!B18</f>
        <v>89037</v>
      </c>
      <c r="C16" s="8">
        <f>'Transport Summary'!C18</f>
        <v>124276</v>
      </c>
      <c r="D16" s="8">
        <f>'Transport Summary'!D18</f>
        <v>120112</v>
      </c>
      <c r="E16" s="8">
        <f>'Transport Summary'!E18</f>
        <v>130643</v>
      </c>
      <c r="F16" s="8">
        <f>'Transport Summary'!F18</f>
        <v>138350</v>
      </c>
      <c r="G16" s="9">
        <f>'Transport Summary'!I18</f>
        <v>103871</v>
      </c>
      <c r="H16" s="9"/>
      <c r="I16" s="9"/>
      <c r="J16" s="9"/>
      <c r="K16" s="219">
        <f t="shared" ref="K16:K19" si="2">(G16-F16)/F16</f>
        <v>-0.24921575713769425</v>
      </c>
    </row>
    <row r="17" spans="1:11" x14ac:dyDescent="0.25">
      <c r="A17" s="1" t="s">
        <v>34</v>
      </c>
      <c r="B17" s="8">
        <f>'Transport Summary'!B19</f>
        <v>20377</v>
      </c>
      <c r="C17" s="8">
        <f>'Transport Summary'!C19</f>
        <v>17970</v>
      </c>
      <c r="D17" s="8">
        <f>'Transport Summary'!D19</f>
        <v>18750</v>
      </c>
      <c r="E17" s="8">
        <f>'Transport Summary'!E19</f>
        <v>20015</v>
      </c>
      <c r="F17" s="8">
        <f>'Transport Summary'!F19</f>
        <v>20175</v>
      </c>
      <c r="G17" s="9">
        <f>'Transport Summary'!I19</f>
        <v>19435</v>
      </c>
      <c r="H17" s="9"/>
      <c r="I17" s="9"/>
      <c r="J17" s="9"/>
      <c r="K17" s="219">
        <f t="shared" si="2"/>
        <v>-3.667905824039653E-2</v>
      </c>
    </row>
    <row r="18" spans="1:11" x14ac:dyDescent="0.25">
      <c r="A18" s="1" t="s">
        <v>46</v>
      </c>
      <c r="B18" s="8">
        <f>'Transport Summary'!B20</f>
        <v>2590581</v>
      </c>
      <c r="C18" s="8">
        <f>'Transport Summary'!C20</f>
        <v>2574200</v>
      </c>
      <c r="D18" s="8">
        <f>'Transport Summary'!D20</f>
        <v>2695500</v>
      </c>
      <c r="E18" s="8">
        <f>'Transport Summary'!E20</f>
        <v>2646286</v>
      </c>
      <c r="F18" s="8">
        <f>'Transport Summary'!F20</f>
        <v>2723550</v>
      </c>
      <c r="G18" s="9">
        <f>'Transport Summary'!I20</f>
        <v>2814350</v>
      </c>
      <c r="H18" s="9"/>
      <c r="I18" s="9"/>
      <c r="J18" s="9"/>
      <c r="K18" s="219">
        <f t="shared" si="2"/>
        <v>3.3338840851095078E-2</v>
      </c>
    </row>
    <row r="19" spans="1:11" x14ac:dyDescent="0.25">
      <c r="A19" s="1" t="s">
        <v>658</v>
      </c>
      <c r="B19" s="8">
        <f>'Transport Summary'!B21</f>
        <v>0</v>
      </c>
      <c r="C19" s="8">
        <f>'Transport Summary'!C21</f>
        <v>33812</v>
      </c>
      <c r="D19" s="8">
        <f>'Transport Summary'!D21</f>
        <v>0</v>
      </c>
      <c r="E19" s="8">
        <f>'Transport Summary'!E21</f>
        <v>0</v>
      </c>
      <c r="F19" s="8">
        <f>'Transport Summary'!F21</f>
        <v>85000</v>
      </c>
      <c r="G19" s="9">
        <f>'Transport Summary'!I21</f>
        <v>50000</v>
      </c>
      <c r="H19" s="9"/>
      <c r="I19" s="9"/>
      <c r="J19" s="9"/>
      <c r="K19" s="219">
        <f t="shared" si="2"/>
        <v>-0.41176470588235292</v>
      </c>
    </row>
    <row r="20" spans="1:11" x14ac:dyDescent="0.25">
      <c r="A20" s="220" t="s">
        <v>661</v>
      </c>
      <c r="B20" s="221">
        <f t="shared" ref="B20:H20" si="3">SUM(B15:B19)</f>
        <v>2903526</v>
      </c>
      <c r="C20" s="221">
        <f t="shared" si="3"/>
        <v>2992681</v>
      </c>
      <c r="D20" s="221">
        <f t="shared" si="3"/>
        <v>3094155</v>
      </c>
      <c r="E20" s="221">
        <f t="shared" si="3"/>
        <v>3059899</v>
      </c>
      <c r="F20" s="221">
        <f t="shared" si="3"/>
        <v>3285450</v>
      </c>
      <c r="G20" s="222">
        <f t="shared" si="3"/>
        <v>3250962</v>
      </c>
      <c r="H20" s="222">
        <f t="shared" si="3"/>
        <v>0</v>
      </c>
      <c r="I20" s="222">
        <f>SUM(I15:I19)</f>
        <v>0</v>
      </c>
      <c r="J20" s="222">
        <f>SUM(J15:J19)</f>
        <v>0</v>
      </c>
      <c r="K20" s="223">
        <f>(G20-F20)/F20</f>
        <v>-1.0497192165456786E-2</v>
      </c>
    </row>
    <row r="21" spans="1:11" x14ac:dyDescent="0.25">
      <c r="A21" s="1"/>
      <c r="B21" s="224"/>
      <c r="C21" s="224"/>
      <c r="D21" s="224"/>
      <c r="E21" s="224"/>
      <c r="F21" s="224"/>
      <c r="G21" s="225"/>
      <c r="H21" s="225"/>
      <c r="I21" s="225"/>
      <c r="J21" s="225"/>
      <c r="K21" s="226"/>
    </row>
    <row r="22" spans="1:11" x14ac:dyDescent="0.25">
      <c r="A22" s="3" t="s">
        <v>209</v>
      </c>
      <c r="B22" s="8"/>
      <c r="C22" s="8"/>
      <c r="D22" s="8"/>
      <c r="E22" s="8"/>
      <c r="F22" s="8"/>
      <c r="G22" s="9"/>
      <c r="H22" s="9"/>
      <c r="I22" s="9"/>
      <c r="J22" s="9"/>
      <c r="K22" s="9"/>
    </row>
    <row r="23" spans="1:11" x14ac:dyDescent="0.25">
      <c r="A23" s="1" t="s">
        <v>26</v>
      </c>
      <c r="B23" s="8">
        <f>'Sheriff Summary'!B17+'Civil Summary'!B17+'Communications Summary'!B17+'EMA Summary'!B17</f>
        <v>2249558</v>
      </c>
      <c r="C23" s="8">
        <f>'Sheriff Summary'!C17+'Civil Summary'!C17+'Communications Summary'!C17+'EMA Summary'!C17</f>
        <v>2447964</v>
      </c>
      <c r="D23" s="8">
        <f>'Sheriff Summary'!D17+'Civil Summary'!D17+'Communications Summary'!D17+'EMA Summary'!D17</f>
        <v>2734597</v>
      </c>
      <c r="E23" s="8">
        <f>'Sheriff Summary'!E17+'Civil Summary'!E17+'Communications Summary'!E17+'EMA Summary'!E17</f>
        <v>2785452</v>
      </c>
      <c r="F23" s="8">
        <f>'Sheriff Summary'!F17+'Civil Summary'!F17+'Communications Summary'!F17+'EMA Summary'!F17</f>
        <v>3329614</v>
      </c>
      <c r="G23" s="9">
        <f>'Sheriff Summary'!I17+'Civil Summary'!I17+'Communications Summary'!I17+'EMA Summary'!I17</f>
        <v>3662107</v>
      </c>
      <c r="H23" s="9"/>
      <c r="I23" s="9"/>
      <c r="J23" s="9"/>
      <c r="K23" s="219">
        <f>(G23-F23)/F23</f>
        <v>9.9859323032639821E-2</v>
      </c>
    </row>
    <row r="24" spans="1:11" x14ac:dyDescent="0.25">
      <c r="A24" s="1" t="s">
        <v>34</v>
      </c>
      <c r="B24" s="8">
        <f>'Sheriff Summary'!B18+'Civil Summary'!B18+'Communications Summary'!B18+'EMA Summary'!B18</f>
        <v>130645</v>
      </c>
      <c r="C24" s="8">
        <f>'Sheriff Summary'!C18+'Civil Summary'!C18+'Communications Summary'!C18+'EMA Summary'!C18</f>
        <v>156177</v>
      </c>
      <c r="D24" s="8">
        <f>'Sheriff Summary'!D18+'Civil Summary'!D18+'Communications Summary'!D18+'EMA Summary'!D18</f>
        <v>186120</v>
      </c>
      <c r="E24" s="8">
        <f>'Sheriff Summary'!E18+'Civil Summary'!E18+'Communications Summary'!E18+'EMA Summary'!E18</f>
        <v>153233</v>
      </c>
      <c r="F24" s="8">
        <f>'Sheriff Summary'!F18+'Civil Summary'!F18+'Communications Summary'!F18+'EMA Summary'!F18</f>
        <v>196340</v>
      </c>
      <c r="G24" s="9">
        <f>'Sheriff Summary'!I18+'Civil Summary'!I18+'Communications Summary'!I18+'EMA Summary'!I18</f>
        <v>230969</v>
      </c>
      <c r="H24" s="9"/>
      <c r="I24" s="9"/>
      <c r="J24" s="9"/>
      <c r="K24" s="219">
        <f t="shared" ref="K24:K26" si="4">(G24-F24)/F24</f>
        <v>0.17637261892635225</v>
      </c>
    </row>
    <row r="25" spans="1:11" x14ac:dyDescent="0.25">
      <c r="A25" s="1" t="s">
        <v>46</v>
      </c>
      <c r="B25" s="8">
        <f>'Sheriff Summary'!B19+'Civil Summary'!B19+'Communications Summary'!B19+'EMA Summary'!B19</f>
        <v>238349</v>
      </c>
      <c r="C25" s="8">
        <f>'Sheriff Summary'!C19+'Civil Summary'!C19+'Communications Summary'!C19+'EMA Summary'!C19</f>
        <v>252741</v>
      </c>
      <c r="D25" s="8">
        <f>'Sheriff Summary'!D19+'Civil Summary'!D19+'Communications Summary'!D19+'EMA Summary'!D19</f>
        <v>305498</v>
      </c>
      <c r="E25" s="8">
        <f>'Sheriff Summary'!E19+'Civil Summary'!E19+'Communications Summary'!E19+'EMA Summary'!E19</f>
        <v>286721</v>
      </c>
      <c r="F25" s="8">
        <f>'Sheriff Summary'!F19+'Civil Summary'!F19+'Communications Summary'!F19+'EMA Summary'!F19</f>
        <v>305507</v>
      </c>
      <c r="G25" s="9">
        <f>'Sheriff Summary'!I19+'Civil Summary'!I19+'Communications Summary'!I19+'EMA Summary'!I19</f>
        <v>400267.4</v>
      </c>
      <c r="H25" s="9"/>
      <c r="I25" s="9"/>
      <c r="J25" s="9"/>
      <c r="K25" s="219">
        <f t="shared" si="4"/>
        <v>0.31017423496024649</v>
      </c>
    </row>
    <row r="26" spans="1:11" x14ac:dyDescent="0.25">
      <c r="A26" s="1" t="s">
        <v>658</v>
      </c>
      <c r="B26" s="8">
        <f>'Sheriff Summary'!B20+'Civil Summary'!B20+'Communications Summary'!B20+'EMA Summary'!B20</f>
        <v>250247</v>
      </c>
      <c r="C26" s="8">
        <f>'Sheriff Summary'!C20+'Civil Summary'!C20+'Communications Summary'!C20+'EMA Summary'!C20</f>
        <v>313315</v>
      </c>
      <c r="D26" s="8">
        <f>'Sheriff Summary'!D20+'Civil Summary'!D20+'Communications Summary'!D20+'EMA Summary'!D20</f>
        <v>220142</v>
      </c>
      <c r="E26" s="8">
        <f>'Sheriff Summary'!E20+'Civil Summary'!E20+'Communications Summary'!E20+'EMA Summary'!E20</f>
        <v>216201</v>
      </c>
      <c r="F26" s="8">
        <f>'Sheriff Summary'!F20+'Communications Summary'!F20+'EMA Summary'!F20</f>
        <v>194910</v>
      </c>
      <c r="G26" s="9">
        <f>'Sheriff Summary'!I20+'Communications Summary'!I20+'EMA Summary'!I20</f>
        <v>277157</v>
      </c>
      <c r="H26" s="9"/>
      <c r="I26" s="9"/>
      <c r="J26" s="9"/>
      <c r="K26" s="219">
        <f t="shared" si="4"/>
        <v>0.42197424452311322</v>
      </c>
    </row>
    <row r="27" spans="1:11" x14ac:dyDescent="0.25">
      <c r="A27" s="220" t="s">
        <v>662</v>
      </c>
      <c r="B27" s="221">
        <f t="shared" ref="B27:J27" si="5">SUM(B23:B26)</f>
        <v>2868799</v>
      </c>
      <c r="C27" s="221">
        <f t="shared" si="5"/>
        <v>3170197</v>
      </c>
      <c r="D27" s="221">
        <f t="shared" si="5"/>
        <v>3446357</v>
      </c>
      <c r="E27" s="221">
        <f t="shared" si="5"/>
        <v>3441607</v>
      </c>
      <c r="F27" s="221">
        <f t="shared" si="5"/>
        <v>4026371</v>
      </c>
      <c r="G27" s="222">
        <f>SUM(G23:G26)</f>
        <v>4570500.4000000004</v>
      </c>
      <c r="H27" s="222">
        <f t="shared" si="5"/>
        <v>0</v>
      </c>
      <c r="I27" s="222">
        <f t="shared" si="5"/>
        <v>0</v>
      </c>
      <c r="J27" s="222">
        <f t="shared" si="5"/>
        <v>0</v>
      </c>
      <c r="K27" s="223">
        <f>(G27-F27)/F27</f>
        <v>0.13514139655784338</v>
      </c>
    </row>
    <row r="28" spans="1:11" x14ac:dyDescent="0.25">
      <c r="A28" s="1"/>
      <c r="B28" s="224"/>
      <c r="C28" s="224"/>
      <c r="D28" s="224"/>
      <c r="E28" s="224"/>
      <c r="F28" s="224"/>
      <c r="G28" s="225"/>
      <c r="H28" s="225"/>
      <c r="I28" s="225"/>
      <c r="J28" s="225"/>
      <c r="K28" s="226"/>
    </row>
    <row r="29" spans="1:11" x14ac:dyDescent="0.25">
      <c r="A29" s="3" t="s">
        <v>331</v>
      </c>
      <c r="B29" s="8"/>
      <c r="C29" s="8"/>
      <c r="D29" s="8"/>
      <c r="E29" s="8"/>
      <c r="F29" s="8"/>
      <c r="G29" s="9"/>
      <c r="H29" s="9"/>
      <c r="I29" s="9"/>
      <c r="J29" s="9"/>
      <c r="K29" s="9"/>
    </row>
    <row r="30" spans="1:11" x14ac:dyDescent="0.25">
      <c r="A30" s="1" t="s">
        <v>338</v>
      </c>
      <c r="B30" s="8">
        <f>'Debt Summary'!B15</f>
        <v>678386</v>
      </c>
      <c r="C30" s="8">
        <f>'Debt Summary'!C15</f>
        <v>620000</v>
      </c>
      <c r="D30" s="8">
        <f>'Debt Summary'!D15</f>
        <v>615000</v>
      </c>
      <c r="E30" s="8">
        <f>'Debt Summary'!E15</f>
        <v>615000</v>
      </c>
      <c r="F30" s="8">
        <f>'Debt Summary'!F15</f>
        <v>610000</v>
      </c>
      <c r="G30" s="9">
        <f>'Debt Summary'!I15</f>
        <v>615000</v>
      </c>
      <c r="H30" s="9"/>
      <c r="I30" s="9"/>
      <c r="J30" s="9"/>
      <c r="K30" s="219">
        <f>(G30-F30)/F30</f>
        <v>8.1967213114754103E-3</v>
      </c>
    </row>
    <row r="31" spans="1:11" x14ac:dyDescent="0.25">
      <c r="A31" s="1" t="s">
        <v>64</v>
      </c>
      <c r="B31" s="8">
        <f>'Debt Summary'!B16</f>
        <v>156652</v>
      </c>
      <c r="C31" s="8">
        <f>'Debt Summary'!C16</f>
        <v>125950</v>
      </c>
      <c r="D31" s="8">
        <f>'Debt Summary'!D16</f>
        <v>101225</v>
      </c>
      <c r="E31" s="8">
        <f>'Debt Summary'!E16</f>
        <v>101225</v>
      </c>
      <c r="F31" s="8">
        <f>'Debt Summary'!F16</f>
        <v>76750</v>
      </c>
      <c r="G31" s="9">
        <f>'Debt Summary'!I16</f>
        <v>46125</v>
      </c>
      <c r="H31" s="9"/>
      <c r="I31" s="9"/>
      <c r="J31" s="9"/>
      <c r="K31" s="219">
        <f>(G31-F31)/F31</f>
        <v>-0.39902280130293161</v>
      </c>
    </row>
    <row r="32" spans="1:11" x14ac:dyDescent="0.25">
      <c r="A32" s="220" t="s">
        <v>663</v>
      </c>
      <c r="B32" s="221">
        <f t="shared" ref="B32:J32" si="6">SUM(B30:B31)</f>
        <v>835038</v>
      </c>
      <c r="C32" s="221">
        <f t="shared" si="6"/>
        <v>745950</v>
      </c>
      <c r="D32" s="221">
        <f t="shared" si="6"/>
        <v>716225</v>
      </c>
      <c r="E32" s="221">
        <f t="shared" si="6"/>
        <v>716225</v>
      </c>
      <c r="F32" s="221">
        <f t="shared" si="6"/>
        <v>686750</v>
      </c>
      <c r="G32" s="222">
        <f t="shared" si="6"/>
        <v>661125</v>
      </c>
      <c r="H32" s="222">
        <f>SUM(H30:H31)</f>
        <v>0</v>
      </c>
      <c r="I32" s="222">
        <f t="shared" si="6"/>
        <v>0</v>
      </c>
      <c r="J32" s="222">
        <f t="shared" si="6"/>
        <v>0</v>
      </c>
      <c r="K32" s="223">
        <f>(G32-F32)/F32</f>
        <v>-3.7313432835820892E-2</v>
      </c>
    </row>
    <row r="33" spans="1:11" x14ac:dyDescent="0.25">
      <c r="A33" s="1"/>
      <c r="B33" s="8"/>
      <c r="C33" s="8"/>
      <c r="D33" s="8"/>
      <c r="E33" s="8"/>
      <c r="F33" s="8"/>
      <c r="G33" s="9"/>
      <c r="H33" s="9"/>
      <c r="I33" s="9"/>
      <c r="J33" s="9"/>
      <c r="K33" s="219"/>
    </row>
    <row r="34" spans="1:11" x14ac:dyDescent="0.25">
      <c r="A34" s="1"/>
      <c r="B34" s="8"/>
      <c r="C34" s="8"/>
      <c r="D34" s="8"/>
      <c r="E34" s="8"/>
      <c r="F34" s="8"/>
      <c r="G34" s="9"/>
      <c r="H34" s="9"/>
      <c r="I34" s="9"/>
      <c r="J34" s="9"/>
      <c r="K34" s="219"/>
    </row>
    <row r="35" spans="1:11" ht="15.75" thickBot="1" x14ac:dyDescent="0.3">
      <c r="A35" s="227" t="s">
        <v>664</v>
      </c>
      <c r="B35" s="228">
        <f t="shared" ref="B35:J35" si="7">B12+B20+B27+B32</f>
        <v>9730992</v>
      </c>
      <c r="C35" s="228">
        <f t="shared" si="7"/>
        <v>10080666</v>
      </c>
      <c r="D35" s="228">
        <f t="shared" si="7"/>
        <v>11156008</v>
      </c>
      <c r="E35" s="228">
        <f t="shared" si="7"/>
        <v>10890143</v>
      </c>
      <c r="F35" s="228">
        <f>F12+F20+F27+F32</f>
        <v>12311590</v>
      </c>
      <c r="G35" s="229">
        <f>G12+G20+G27+G32</f>
        <v>13446078.4</v>
      </c>
      <c r="H35" s="229">
        <f t="shared" si="7"/>
        <v>0</v>
      </c>
      <c r="I35" s="229">
        <f>I12+I20+I27+I32</f>
        <v>0</v>
      </c>
      <c r="J35" s="229">
        <f t="shared" si="7"/>
        <v>0</v>
      </c>
      <c r="K35" s="230">
        <f>(G35-F35)/F35</f>
        <v>9.2148000380129644E-2</v>
      </c>
    </row>
    <row r="36" spans="1:11" ht="15.75" thickTop="1" x14ac:dyDescent="0.25">
      <c r="A36" s="1"/>
      <c r="B36" s="231"/>
      <c r="C36" s="231"/>
      <c r="D36" s="231"/>
      <c r="E36" s="231"/>
      <c r="F36" s="231"/>
      <c r="G36" s="231"/>
      <c r="H36" s="231"/>
      <c r="I36" s="231"/>
      <c r="J36" s="231"/>
      <c r="K36" s="231"/>
    </row>
    <row r="37" spans="1:11" x14ac:dyDescent="0.25">
      <c r="A37" s="1"/>
    </row>
    <row r="38" spans="1:11" x14ac:dyDescent="0.25">
      <c r="A38" s="1"/>
    </row>
    <row r="39" spans="1:11" x14ac:dyDescent="0.25">
      <c r="A39" s="1"/>
    </row>
    <row r="40" spans="1:11" x14ac:dyDescent="0.25">
      <c r="A40" s="1"/>
    </row>
    <row r="41" spans="1:11" x14ac:dyDescent="0.25">
      <c r="A41" s="1"/>
    </row>
    <row r="42" spans="1:11" x14ac:dyDescent="0.25">
      <c r="A42" s="1"/>
    </row>
    <row r="43" spans="1:11" x14ac:dyDescent="0.25">
      <c r="A43" s="1"/>
    </row>
    <row r="44" spans="1:11" x14ac:dyDescent="0.25">
      <c r="A44" s="1"/>
    </row>
    <row r="45" spans="1:11" x14ac:dyDescent="0.25">
      <c r="A45" s="1"/>
    </row>
    <row r="46" spans="1:11" x14ac:dyDescent="0.25">
      <c r="A46" s="1"/>
    </row>
    <row r="47" spans="1:11" x14ac:dyDescent="0.25">
      <c r="A47" s="1"/>
    </row>
    <row r="48" spans="1:11" x14ac:dyDescent="0.25">
      <c r="A48" s="1"/>
    </row>
  </sheetData>
  <mergeCells count="3">
    <mergeCell ref="A1:K1"/>
    <mergeCell ref="D2:E2"/>
    <mergeCell ref="G2:K2"/>
  </mergeCells>
  <printOptions horizontalCentered="1"/>
  <pageMargins left="0.7" right="0.7" top="0.75" bottom="0.75" header="0.3" footer="0.3"/>
  <pageSetup scale="95" orientation="landscape" r:id="rId1"/>
  <headerFooter>
    <oddFooter>&amp;R&amp;P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312D6-8AA2-4059-8A99-DF0E75AD7AED}">
  <sheetPr>
    <pageSetUpPr fitToPage="1"/>
  </sheetPr>
  <dimension ref="A1:L23"/>
  <sheetViews>
    <sheetView view="pageLayout" zoomScaleNormal="100" workbookViewId="0">
      <selection activeCell="K17" sqref="K17"/>
    </sheetView>
  </sheetViews>
  <sheetFormatPr defaultRowHeight="15.75" customHeight="1" x14ac:dyDescent="0.25"/>
  <cols>
    <col min="1" max="1" width="34.28515625" style="1" bestFit="1" customWidth="1"/>
    <col min="2" max="9" width="10.85546875" style="1" customWidth="1"/>
    <col min="10" max="12" width="10.85546875" style="1" hidden="1" customWidth="1"/>
    <col min="13" max="16384" width="9.140625" style="1"/>
  </cols>
  <sheetData>
    <row r="1" spans="1:12" ht="15.75" customHeight="1" x14ac:dyDescent="0.25">
      <c r="A1" s="314" t="s">
        <v>0</v>
      </c>
      <c r="B1" s="314"/>
      <c r="C1" s="314"/>
      <c r="D1" s="314"/>
      <c r="E1" s="314"/>
      <c r="F1" s="314"/>
      <c r="G1" s="314"/>
      <c r="H1" s="314"/>
      <c r="I1" s="314"/>
      <c r="J1" s="314"/>
      <c r="K1" s="314"/>
      <c r="L1" s="314"/>
    </row>
    <row r="2" spans="1:12" ht="15.75" customHeight="1" x14ac:dyDescent="0.25">
      <c r="A2" s="314" t="s">
        <v>184</v>
      </c>
      <c r="B2" s="314"/>
      <c r="C2" s="314"/>
      <c r="D2" s="314"/>
      <c r="E2" s="314"/>
      <c r="F2" s="314"/>
      <c r="G2" s="314"/>
      <c r="H2" s="314"/>
      <c r="I2" s="314"/>
      <c r="J2" s="314"/>
      <c r="K2" s="314"/>
      <c r="L2" s="314"/>
    </row>
    <row r="3" spans="1:12" ht="15.75" customHeight="1" x14ac:dyDescent="0.25">
      <c r="A3" s="323" t="s">
        <v>185</v>
      </c>
      <c r="B3" s="323"/>
      <c r="C3" s="323"/>
      <c r="D3" s="323"/>
      <c r="E3" s="323"/>
      <c r="F3" s="323"/>
      <c r="G3" s="323"/>
      <c r="H3" s="323"/>
      <c r="I3" s="323"/>
      <c r="J3" s="323"/>
      <c r="K3" s="323"/>
      <c r="L3" s="323"/>
    </row>
    <row r="5" spans="1:12" ht="15.75" customHeight="1" x14ac:dyDescent="0.25">
      <c r="A5" s="3" t="s">
        <v>3</v>
      </c>
    </row>
    <row r="6" spans="1:12" ht="63" customHeight="1" x14ac:dyDescent="0.25">
      <c r="A6" s="335" t="s">
        <v>186</v>
      </c>
      <c r="B6" s="335"/>
      <c r="C6" s="335"/>
      <c r="D6" s="335"/>
      <c r="E6" s="335"/>
      <c r="F6" s="335"/>
      <c r="G6" s="335"/>
      <c r="H6" s="335"/>
      <c r="I6" s="335"/>
      <c r="J6" s="335"/>
      <c r="K6" s="335"/>
      <c r="L6" s="335"/>
    </row>
    <row r="9" spans="1:12" ht="15.75" customHeight="1" x14ac:dyDescent="0.25">
      <c r="A9" s="3" t="s">
        <v>7</v>
      </c>
    </row>
    <row r="10" spans="1:12" ht="15.75" customHeight="1" x14ac:dyDescent="0.25">
      <c r="A10" s="329" t="s">
        <v>187</v>
      </c>
      <c r="B10" s="329"/>
      <c r="C10" s="329"/>
      <c r="D10" s="329"/>
      <c r="E10" s="329"/>
      <c r="F10" s="329"/>
      <c r="G10" s="329"/>
      <c r="H10" s="329"/>
      <c r="I10" s="329"/>
      <c r="J10" s="329"/>
      <c r="K10" s="329"/>
      <c r="L10" s="329"/>
    </row>
    <row r="12" spans="1:12" ht="15.75" customHeight="1" x14ac:dyDescent="0.25">
      <c r="A12" s="312" t="s">
        <v>9</v>
      </c>
      <c r="B12" s="312"/>
      <c r="C12" s="312"/>
      <c r="D12" s="312"/>
      <c r="E12" s="312"/>
      <c r="F12" s="312"/>
      <c r="G12" s="312"/>
      <c r="H12" s="312"/>
      <c r="I12" s="312"/>
      <c r="J12" s="312"/>
      <c r="K12" s="312"/>
      <c r="L12" s="312"/>
    </row>
    <row r="13" spans="1:12" ht="15.75" customHeight="1" x14ac:dyDescent="0.25">
      <c r="A13" s="4"/>
      <c r="B13" s="5" t="str">
        <f>'Probate 235'!C5</f>
        <v>FY20-21</v>
      </c>
      <c r="C13" s="5" t="str">
        <f>'Probate 235'!D5</f>
        <v>FY21-22</v>
      </c>
      <c r="D13" s="313" t="str">
        <f>'Probate 235'!E5</f>
        <v>FY22-23</v>
      </c>
      <c r="E13" s="313"/>
      <c r="F13" s="313" t="str">
        <f>'Probate 235'!G5</f>
        <v>FY23-24</v>
      </c>
      <c r="G13" s="313"/>
      <c r="H13" s="313"/>
      <c r="I13" s="313" t="s">
        <v>88</v>
      </c>
      <c r="J13" s="313"/>
      <c r="K13" s="313"/>
      <c r="L13" s="313"/>
    </row>
    <row r="14" spans="1:12" ht="15.75" customHeight="1" thickBot="1" x14ac:dyDescent="0.3">
      <c r="A14" s="6"/>
      <c r="B14" s="7" t="str">
        <f>'Probate 235'!C6</f>
        <v>Actual</v>
      </c>
      <c r="C14" s="7" t="str">
        <f>'Probate 235'!D6</f>
        <v>Actual</v>
      </c>
      <c r="D14" s="7" t="str">
        <f>'Probate 235'!E6</f>
        <v>Budget</v>
      </c>
      <c r="E14" s="7" t="str">
        <f>'Probate 235'!F6</f>
        <v>Actual</v>
      </c>
      <c r="F14" s="7" t="str">
        <f>'Probate 235'!G6</f>
        <v>Budget</v>
      </c>
      <c r="G14" s="7" t="str">
        <f>'Probate 235'!H6</f>
        <v>YTD</v>
      </c>
      <c r="H14" s="7" t="str">
        <f>'Probate 235'!I6</f>
        <v>Est. EOY</v>
      </c>
      <c r="I14" s="7" t="s">
        <v>11</v>
      </c>
      <c r="J14" s="7" t="s">
        <v>12</v>
      </c>
      <c r="K14" s="7" t="s">
        <v>13</v>
      </c>
      <c r="L14" s="7" t="str">
        <f>'Probate 235'!P6</f>
        <v>Final</v>
      </c>
    </row>
    <row r="15" spans="1:12" ht="15.75" customHeight="1" thickTop="1" x14ac:dyDescent="0.25">
      <c r="A15" s="1" t="str">
        <f>'Probate 235'!A8</f>
        <v>Personnel Services</v>
      </c>
      <c r="B15" s="8">
        <f>'Probate 235'!C15</f>
        <v>131066</v>
      </c>
      <c r="C15" s="8">
        <f>'Probate 235'!D15</f>
        <v>129392</v>
      </c>
      <c r="D15" s="8">
        <f>'Probate 235'!E15</f>
        <v>165732</v>
      </c>
      <c r="E15" s="8">
        <f>'Probate 235'!F15</f>
        <v>164466</v>
      </c>
      <c r="F15" s="8">
        <f>'Probate 235'!G15</f>
        <v>212452</v>
      </c>
      <c r="G15" s="8">
        <f>'Probate 235'!H15</f>
        <v>109699</v>
      </c>
      <c r="H15" s="8">
        <f>'Probate 235'!I15</f>
        <v>214502</v>
      </c>
      <c r="I15" s="9">
        <f>'Probate 235'!J15</f>
        <v>283184</v>
      </c>
      <c r="J15" s="9">
        <f>'Probate 235'!L15</f>
        <v>0</v>
      </c>
      <c r="K15" s="9">
        <f>'Probate 235'!N15</f>
        <v>0</v>
      </c>
      <c r="L15" s="9">
        <f>'Probate 235'!P15</f>
        <v>0</v>
      </c>
    </row>
    <row r="16" spans="1:12" ht="15.75" customHeight="1" x14ac:dyDescent="0.25">
      <c r="A16" s="1" t="str">
        <f>'Probate 235'!A17</f>
        <v>Supplies &amp; Operating Expenses</v>
      </c>
      <c r="B16" s="8">
        <f>'Probate 235'!C22</f>
        <v>3750</v>
      </c>
      <c r="C16" s="8">
        <f>'Probate 235'!D22</f>
        <v>5287</v>
      </c>
      <c r="D16" s="8">
        <f>'Probate 235'!E22</f>
        <v>7165</v>
      </c>
      <c r="E16" s="8">
        <f>'Probate 235'!F22</f>
        <v>5784</v>
      </c>
      <c r="F16" s="8">
        <f>'Probate 235'!G22</f>
        <v>7550</v>
      </c>
      <c r="G16" s="8">
        <f>'Probate 235'!H22</f>
        <v>3794</v>
      </c>
      <c r="H16" s="8">
        <f>'Probate 235'!I22</f>
        <v>7587</v>
      </c>
      <c r="I16" s="9">
        <f>'Probate 235'!J22</f>
        <v>11550</v>
      </c>
      <c r="J16" s="9">
        <f>'Probate 235'!L22</f>
        <v>0</v>
      </c>
      <c r="K16" s="9">
        <f>'Probate 235'!N22</f>
        <v>0</v>
      </c>
      <c r="L16" s="9">
        <f>'Probate 235'!P22</f>
        <v>0</v>
      </c>
    </row>
    <row r="17" spans="1:12" ht="15.75" customHeight="1" x14ac:dyDescent="0.25">
      <c r="A17" s="1" t="str">
        <f>'Probate 235'!A23</f>
        <v>Purchased &amp; Contractual Services</v>
      </c>
      <c r="B17" s="8">
        <f>'Probate 235'!C32</f>
        <v>21689</v>
      </c>
      <c r="C17" s="8">
        <f>'Probate 235'!D32</f>
        <v>21743</v>
      </c>
      <c r="D17" s="8">
        <f>'Probate 235'!E32</f>
        <v>35225</v>
      </c>
      <c r="E17" s="8">
        <f>'Probate 235'!F32</f>
        <v>25200</v>
      </c>
      <c r="F17" s="8">
        <f>'Probate 235'!G32</f>
        <v>39785</v>
      </c>
      <c r="G17" s="8">
        <f>'Probate 235'!H32</f>
        <v>8919</v>
      </c>
      <c r="H17" s="8">
        <f>'Probate 235'!I32</f>
        <v>20285</v>
      </c>
      <c r="I17" s="9">
        <f>'Probate 235'!J32</f>
        <v>35285</v>
      </c>
      <c r="J17" s="9">
        <f>'Probate 235'!L32</f>
        <v>0</v>
      </c>
      <c r="K17" s="9">
        <f>'Probate 235'!N32</f>
        <v>0</v>
      </c>
      <c r="L17" s="9">
        <f>'Probate 235'!P32</f>
        <v>0</v>
      </c>
    </row>
    <row r="18" spans="1:12" ht="15.75" customHeight="1" x14ac:dyDescent="0.25">
      <c r="A18" s="3" t="str">
        <f>'Probate 235'!A34</f>
        <v>Total Probate Expenditures</v>
      </c>
      <c r="B18" s="10">
        <f t="shared" ref="B18:K18" si="0">SUM(B15:B17)</f>
        <v>156505</v>
      </c>
      <c r="C18" s="10">
        <f t="shared" si="0"/>
        <v>156422</v>
      </c>
      <c r="D18" s="10">
        <f t="shared" si="0"/>
        <v>208122</v>
      </c>
      <c r="E18" s="10">
        <f t="shared" si="0"/>
        <v>195450</v>
      </c>
      <c r="F18" s="10">
        <f t="shared" si="0"/>
        <v>259787</v>
      </c>
      <c r="G18" s="10">
        <f t="shared" si="0"/>
        <v>122412</v>
      </c>
      <c r="H18" s="10">
        <f t="shared" si="0"/>
        <v>242374</v>
      </c>
      <c r="I18" s="11">
        <f t="shared" si="0"/>
        <v>330019</v>
      </c>
      <c r="J18" s="11">
        <f>SUM(J15:J17)</f>
        <v>0</v>
      </c>
      <c r="K18" s="11">
        <f t="shared" si="0"/>
        <v>0</v>
      </c>
      <c r="L18" s="11">
        <f>SUM(L15:L17)</f>
        <v>0</v>
      </c>
    </row>
    <row r="19" spans="1:12" ht="15.75" customHeight="1" x14ac:dyDescent="0.25">
      <c r="B19" s="8"/>
      <c r="C19" s="8"/>
      <c r="D19" s="8"/>
      <c r="E19" s="8"/>
      <c r="F19" s="8"/>
      <c r="G19" s="8"/>
      <c r="H19" s="8"/>
      <c r="I19" s="9"/>
      <c r="J19" s="9"/>
      <c r="K19" s="9"/>
      <c r="L19" s="9"/>
    </row>
    <row r="20" spans="1:12" ht="15.75" customHeight="1" x14ac:dyDescent="0.25">
      <c r="A20" s="3" t="str">
        <f>'Probate 235'!A45</f>
        <v>Total Probate Revenues</v>
      </c>
      <c r="B20" s="10">
        <f>'Probate 235'!C45</f>
        <v>81767</v>
      </c>
      <c r="C20" s="10">
        <f>'Probate 235'!D45</f>
        <v>108646</v>
      </c>
      <c r="D20" s="10">
        <f>'Probate 235'!E45</f>
        <v>90700</v>
      </c>
      <c r="E20" s="10">
        <f>'Probate 235'!F45</f>
        <v>110287</v>
      </c>
      <c r="F20" s="10">
        <f>'Probate 235'!G45</f>
        <v>122400</v>
      </c>
      <c r="G20" s="10">
        <f>'Probate 235'!H45</f>
        <v>40226</v>
      </c>
      <c r="H20" s="10">
        <f>'Probate 235'!I45</f>
        <v>117000</v>
      </c>
      <c r="I20" s="11">
        <f>'Probate 235'!J45</f>
        <v>122400</v>
      </c>
      <c r="J20" s="11">
        <f>'Probate 235'!L45</f>
        <v>0</v>
      </c>
      <c r="K20" s="11">
        <f>'Probate 235'!N45</f>
        <v>0</v>
      </c>
      <c r="L20" s="11">
        <f>'Probate 235'!P45</f>
        <v>0</v>
      </c>
    </row>
    <row r="21" spans="1:12" ht="15.75" customHeight="1" x14ac:dyDescent="0.25">
      <c r="B21" s="8"/>
      <c r="C21" s="8"/>
      <c r="D21" s="8"/>
      <c r="E21" s="8"/>
      <c r="F21" s="8"/>
      <c r="G21" s="8"/>
      <c r="H21" s="8"/>
      <c r="I21" s="9"/>
      <c r="J21" s="9"/>
      <c r="K21" s="9"/>
      <c r="L21" s="9"/>
    </row>
    <row r="22" spans="1:12" ht="15.75" customHeight="1" x14ac:dyDescent="0.25">
      <c r="B22" s="8"/>
      <c r="C22" s="8"/>
      <c r="D22" s="8"/>
      <c r="E22" s="8"/>
      <c r="F22" s="8"/>
      <c r="G22" s="8"/>
      <c r="H22" s="8"/>
      <c r="I22" s="9"/>
      <c r="J22" s="9"/>
      <c r="K22" s="9"/>
      <c r="L22" s="9"/>
    </row>
    <row r="23" spans="1:12" ht="15.75" customHeight="1" thickBot="1" x14ac:dyDescent="0.3">
      <c r="A23" s="12" t="str">
        <f>'Probate 235'!A47</f>
        <v>Net Probate Budget</v>
      </c>
      <c r="B23" s="13">
        <f>B18-B20</f>
        <v>74738</v>
      </c>
      <c r="C23" s="13">
        <f t="shared" ref="C23:K23" si="1">C18-C20</f>
        <v>47776</v>
      </c>
      <c r="D23" s="13">
        <f t="shared" si="1"/>
        <v>117422</v>
      </c>
      <c r="E23" s="13">
        <f t="shared" si="1"/>
        <v>85163</v>
      </c>
      <c r="F23" s="13">
        <f t="shared" si="1"/>
        <v>137387</v>
      </c>
      <c r="G23" s="13">
        <f t="shared" si="1"/>
        <v>82186</v>
      </c>
      <c r="H23" s="13">
        <f t="shared" si="1"/>
        <v>125374</v>
      </c>
      <c r="I23" s="14">
        <f t="shared" si="1"/>
        <v>207619</v>
      </c>
      <c r="J23" s="14">
        <f>J18-J20</f>
        <v>0</v>
      </c>
      <c r="K23" s="14">
        <f t="shared" si="1"/>
        <v>0</v>
      </c>
      <c r="L23" s="14">
        <f>L18-L20</f>
        <v>0</v>
      </c>
    </row>
  </sheetData>
  <mergeCells count="9">
    <mergeCell ref="D13:E13"/>
    <mergeCell ref="F13:H13"/>
    <mergeCell ref="I13:L13"/>
    <mergeCell ref="A1:L1"/>
    <mergeCell ref="A2:L2"/>
    <mergeCell ref="A3:L3"/>
    <mergeCell ref="A6:L6"/>
    <mergeCell ref="A10:L10"/>
    <mergeCell ref="A12:L12"/>
  </mergeCells>
  <printOptions horizontalCentered="1"/>
  <pageMargins left="0.7" right="0.7" top="0.75" bottom="0.75" header="0.3" footer="0.3"/>
  <pageSetup fitToHeight="0" orientation="landscape" r:id="rId1"/>
  <headerFooter>
    <oddFooter>&amp;R&amp;P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D28E9-8529-498F-8C8E-7A2FD4062571}">
  <sheetPr>
    <pageSetUpPr fitToPage="1"/>
  </sheetPr>
  <dimension ref="A1:T71"/>
  <sheetViews>
    <sheetView view="pageLayout" topLeftCell="A26" zoomScaleNormal="100" zoomScaleSheetLayoutView="100" workbookViewId="0">
      <selection activeCell="K17" sqref="K17"/>
    </sheetView>
  </sheetViews>
  <sheetFormatPr defaultRowHeight="15.75" x14ac:dyDescent="0.25"/>
  <cols>
    <col min="1" max="1" width="5.28515625" style="15" bestFit="1" customWidth="1"/>
    <col min="2" max="2" width="30.7109375" style="15" bestFit="1" customWidth="1"/>
    <col min="3" max="9" width="9.140625" style="15"/>
    <col min="10" max="10" width="10.5703125" style="15" customWidth="1"/>
    <col min="11" max="11" width="8.140625" style="15" bestFit="1" customWidth="1"/>
    <col min="12" max="12" width="8.5703125" style="15" hidden="1" customWidth="1"/>
    <col min="13" max="13" width="8.140625" style="15" hidden="1" customWidth="1"/>
    <col min="14" max="15" width="8.5703125" style="15" hidden="1" customWidth="1"/>
    <col min="16" max="16" width="9.85546875" style="15" hidden="1" customWidth="1"/>
    <col min="21" max="16384" width="9.140625" style="15"/>
  </cols>
  <sheetData>
    <row r="1" spans="1:20" x14ac:dyDescent="0.25">
      <c r="A1" s="314" t="s">
        <v>0</v>
      </c>
      <c r="B1" s="314"/>
      <c r="C1" s="314"/>
      <c r="D1" s="314"/>
      <c r="E1" s="314"/>
      <c r="F1" s="314"/>
      <c r="G1" s="314"/>
      <c r="H1" s="314"/>
      <c r="I1" s="314"/>
      <c r="J1" s="314"/>
      <c r="K1" s="314"/>
      <c r="L1" s="314"/>
      <c r="M1" s="314"/>
      <c r="N1" s="314"/>
      <c r="O1" s="314"/>
      <c r="P1" s="314"/>
      <c r="Q1" s="15"/>
      <c r="R1" s="15"/>
      <c r="S1" s="15"/>
      <c r="T1" s="15"/>
    </row>
    <row r="2" spans="1:20" x14ac:dyDescent="0.25">
      <c r="A2" s="314" t="s">
        <v>184</v>
      </c>
      <c r="B2" s="314"/>
      <c r="C2" s="314"/>
      <c r="D2" s="314"/>
      <c r="E2" s="314"/>
      <c r="F2" s="314"/>
      <c r="G2" s="314"/>
      <c r="H2" s="314"/>
      <c r="I2" s="314"/>
      <c r="J2" s="314"/>
      <c r="K2" s="314"/>
      <c r="L2" s="314"/>
      <c r="M2" s="314"/>
      <c r="N2" s="314"/>
      <c r="O2" s="314"/>
      <c r="P2" s="314"/>
      <c r="Q2" s="15"/>
      <c r="R2" s="15"/>
      <c r="S2" s="15"/>
      <c r="T2" s="15"/>
    </row>
    <row r="3" spans="1:20" x14ac:dyDescent="0.25">
      <c r="A3" s="323" t="s">
        <v>185</v>
      </c>
      <c r="B3" s="323"/>
      <c r="C3" s="323"/>
      <c r="D3" s="323"/>
      <c r="E3" s="323"/>
      <c r="F3" s="323"/>
      <c r="G3" s="323"/>
      <c r="H3" s="323"/>
      <c r="I3" s="323"/>
      <c r="J3" s="323"/>
      <c r="K3" s="323"/>
      <c r="L3" s="323"/>
      <c r="M3" s="323"/>
      <c r="N3" s="323"/>
      <c r="O3" s="323"/>
      <c r="P3" s="323"/>
      <c r="Q3" s="15"/>
      <c r="R3" s="15"/>
      <c r="S3" s="15"/>
      <c r="T3" s="15"/>
    </row>
    <row r="5" spans="1:20" x14ac:dyDescent="0.25">
      <c r="A5" s="16"/>
      <c r="B5" s="16"/>
      <c r="C5" s="17" t="s">
        <v>16</v>
      </c>
      <c r="D5" s="17" t="s">
        <v>17</v>
      </c>
      <c r="E5" s="319" t="s">
        <v>18</v>
      </c>
      <c r="F5" s="320"/>
      <c r="G5" s="321" t="s">
        <v>10</v>
      </c>
      <c r="H5" s="321"/>
      <c r="I5" s="321"/>
      <c r="J5" s="322" t="s">
        <v>88</v>
      </c>
      <c r="K5" s="322"/>
      <c r="L5" s="322"/>
      <c r="M5" s="322"/>
      <c r="N5" s="322"/>
      <c r="O5" s="322"/>
      <c r="P5" s="322"/>
    </row>
    <row r="6" spans="1:20" ht="16.5" thickBot="1" x14ac:dyDescent="0.3">
      <c r="A6" s="18"/>
      <c r="B6" s="18"/>
      <c r="C6" s="19" t="s">
        <v>19</v>
      </c>
      <c r="D6" s="19" t="s">
        <v>19</v>
      </c>
      <c r="E6" s="20" t="s">
        <v>20</v>
      </c>
      <c r="F6" s="21" t="s">
        <v>19</v>
      </c>
      <c r="G6" s="22" t="s">
        <v>20</v>
      </c>
      <c r="H6" s="22" t="s">
        <v>21</v>
      </c>
      <c r="I6" s="22" t="s">
        <v>22</v>
      </c>
      <c r="J6" s="317" t="s">
        <v>23</v>
      </c>
      <c r="K6" s="317"/>
      <c r="L6" s="317" t="s">
        <v>12</v>
      </c>
      <c r="M6" s="317"/>
      <c r="N6" s="317" t="s">
        <v>24</v>
      </c>
      <c r="O6" s="317"/>
      <c r="P6" s="23" t="s">
        <v>14</v>
      </c>
    </row>
    <row r="7" spans="1:20" ht="16.5" thickTop="1" x14ac:dyDescent="0.25">
      <c r="A7" s="318" t="s">
        <v>25</v>
      </c>
      <c r="B7" s="318"/>
      <c r="C7" s="25"/>
      <c r="D7" s="25"/>
      <c r="E7" s="25"/>
      <c r="F7" s="25"/>
      <c r="G7" s="25"/>
      <c r="H7" s="28">
        <v>45291</v>
      </c>
      <c r="I7" s="28">
        <v>45473</v>
      </c>
      <c r="J7" s="27"/>
      <c r="K7" s="27"/>
      <c r="L7" s="27"/>
      <c r="M7" s="27"/>
      <c r="N7" s="27"/>
      <c r="O7" s="27"/>
      <c r="P7" s="27"/>
      <c r="Q7" s="15"/>
      <c r="R7" s="15"/>
      <c r="S7" s="15"/>
      <c r="T7" s="15"/>
    </row>
    <row r="8" spans="1:20" x14ac:dyDescent="0.25">
      <c r="A8" s="24" t="s">
        <v>26</v>
      </c>
      <c r="B8" s="24"/>
      <c r="C8" s="25"/>
      <c r="D8" s="25"/>
      <c r="E8" s="25"/>
      <c r="F8" s="25"/>
      <c r="G8" s="25"/>
      <c r="I8" s="28"/>
      <c r="J8" s="27"/>
      <c r="K8" s="27"/>
      <c r="L8" s="27"/>
      <c r="M8" s="27"/>
      <c r="N8" s="27"/>
      <c r="O8" s="27"/>
      <c r="P8" s="27"/>
      <c r="Q8" s="15"/>
      <c r="R8" s="15"/>
      <c r="S8" s="15"/>
      <c r="T8" s="15"/>
    </row>
    <row r="9" spans="1:20" hidden="1" x14ac:dyDescent="0.25">
      <c r="A9" s="29">
        <v>51030</v>
      </c>
      <c r="B9" s="30" t="s">
        <v>188</v>
      </c>
      <c r="C9" s="31">
        <v>40881</v>
      </c>
      <c r="D9" s="33">
        <v>42223</v>
      </c>
      <c r="E9" s="32">
        <v>49561</v>
      </c>
      <c r="F9" s="33">
        <v>59034</v>
      </c>
      <c r="G9" s="32">
        <v>54542</v>
      </c>
      <c r="H9" s="34">
        <v>27275</v>
      </c>
      <c r="I9" s="33">
        <v>54542</v>
      </c>
      <c r="J9" s="141">
        <v>64232</v>
      </c>
      <c r="K9" s="36">
        <f>(J9-G9)/G9</f>
        <v>0.17766125187928569</v>
      </c>
      <c r="L9" s="35"/>
      <c r="M9" s="37">
        <f>(L9-G9)/G9</f>
        <v>-1</v>
      </c>
      <c r="N9" s="35"/>
      <c r="O9" s="37">
        <f>(N9-G9)/G9</f>
        <v>-1</v>
      </c>
      <c r="P9" s="38"/>
      <c r="Q9" s="15"/>
      <c r="R9" s="15"/>
      <c r="S9" s="15"/>
      <c r="T9" s="15"/>
    </row>
    <row r="10" spans="1:20" hidden="1" x14ac:dyDescent="0.25">
      <c r="A10" s="39">
        <v>51040</v>
      </c>
      <c r="B10" s="40" t="s">
        <v>189</v>
      </c>
      <c r="C10" s="41">
        <v>0</v>
      </c>
      <c r="D10" s="43">
        <v>0</v>
      </c>
      <c r="E10" s="42">
        <v>0</v>
      </c>
      <c r="F10" s="43">
        <v>0</v>
      </c>
      <c r="G10" s="42">
        <v>45006</v>
      </c>
      <c r="H10" s="44">
        <v>22226</v>
      </c>
      <c r="I10" s="43">
        <v>45006</v>
      </c>
      <c r="J10" s="142">
        <v>100368</v>
      </c>
      <c r="K10" s="46">
        <f>(J10-G10)/G10</f>
        <v>1.2301026529796026</v>
      </c>
      <c r="L10" s="45"/>
      <c r="M10" s="47">
        <v>1</v>
      </c>
      <c r="N10" s="45"/>
      <c r="O10" s="47">
        <v>1</v>
      </c>
      <c r="P10" s="48"/>
      <c r="Q10" s="15"/>
      <c r="R10" s="15"/>
      <c r="S10" s="15"/>
      <c r="T10" s="15"/>
    </row>
    <row r="11" spans="1:20" x14ac:dyDescent="0.25">
      <c r="A11" s="29">
        <v>51069</v>
      </c>
      <c r="B11" s="30" t="s">
        <v>728</v>
      </c>
      <c r="C11" s="31">
        <f t="shared" ref="C11:J11" si="0">SUM(C9:C10)</f>
        <v>40881</v>
      </c>
      <c r="D11" s="33">
        <f t="shared" si="0"/>
        <v>42223</v>
      </c>
      <c r="E11" s="32">
        <f t="shared" si="0"/>
        <v>49561</v>
      </c>
      <c r="F11" s="33">
        <f t="shared" si="0"/>
        <v>59034</v>
      </c>
      <c r="G11" s="32">
        <f t="shared" si="0"/>
        <v>99548</v>
      </c>
      <c r="H11" s="34">
        <f t="shared" si="0"/>
        <v>49501</v>
      </c>
      <c r="I11" s="33">
        <f t="shared" si="0"/>
        <v>99548</v>
      </c>
      <c r="J11" s="141">
        <f t="shared" si="0"/>
        <v>164600</v>
      </c>
      <c r="K11" s="37">
        <f>(J11-G11)/G11</f>
        <v>0.65347370112910352</v>
      </c>
      <c r="L11" s="35"/>
      <c r="M11" s="37"/>
      <c r="N11" s="35"/>
      <c r="O11" s="37"/>
      <c r="P11" s="38"/>
      <c r="Q11" s="15"/>
      <c r="R11" s="15"/>
      <c r="S11" s="15"/>
      <c r="T11" s="15"/>
    </row>
    <row r="12" spans="1:20" x14ac:dyDescent="0.25">
      <c r="A12" s="39">
        <v>51070</v>
      </c>
      <c r="B12" s="40" t="s">
        <v>174</v>
      </c>
      <c r="C12" s="41">
        <v>77730</v>
      </c>
      <c r="D12" s="43">
        <v>71978</v>
      </c>
      <c r="E12" s="42">
        <v>96567</v>
      </c>
      <c r="F12" s="43">
        <v>96959</v>
      </c>
      <c r="G12" s="42">
        <v>111514</v>
      </c>
      <c r="H12" s="44">
        <v>56758</v>
      </c>
      <c r="I12" s="43">
        <v>111514</v>
      </c>
      <c r="J12" s="45">
        <v>115084</v>
      </c>
      <c r="K12" s="47">
        <f>(J12-G12)/G12</f>
        <v>3.2013917535018026E-2</v>
      </c>
      <c r="L12" s="45"/>
      <c r="M12" s="47">
        <f>(L12-G12)/G12</f>
        <v>-1</v>
      </c>
      <c r="N12" s="45"/>
      <c r="O12" s="47">
        <f>(N12-G12)/G12</f>
        <v>-1</v>
      </c>
      <c r="P12" s="48"/>
      <c r="Q12" s="15"/>
      <c r="R12" s="15"/>
      <c r="S12" s="15"/>
      <c r="T12" s="15"/>
    </row>
    <row r="13" spans="1:20" x14ac:dyDescent="0.25">
      <c r="A13" s="39">
        <v>51300</v>
      </c>
      <c r="B13" s="40" t="s">
        <v>32</v>
      </c>
      <c r="C13" s="41">
        <v>12455</v>
      </c>
      <c r="D13" s="43">
        <v>15191</v>
      </c>
      <c r="E13" s="42">
        <v>19604</v>
      </c>
      <c r="F13" s="43">
        <v>8473</v>
      </c>
      <c r="G13" s="42">
        <v>0</v>
      </c>
      <c r="H13" s="44">
        <v>0</v>
      </c>
      <c r="I13" s="43">
        <v>0</v>
      </c>
      <c r="J13" s="45">
        <v>0</v>
      </c>
      <c r="K13" s="47">
        <v>0</v>
      </c>
      <c r="L13" s="45"/>
      <c r="M13" s="47">
        <v>-1</v>
      </c>
      <c r="N13" s="45"/>
      <c r="O13" s="47">
        <v>-1</v>
      </c>
      <c r="P13" s="48"/>
      <c r="Q13" s="15"/>
      <c r="R13" s="15"/>
      <c r="S13" s="15"/>
      <c r="T13" s="15"/>
    </row>
    <row r="14" spans="1:20" x14ac:dyDescent="0.25">
      <c r="A14" s="49">
        <v>51500</v>
      </c>
      <c r="B14" s="50" t="s">
        <v>33</v>
      </c>
      <c r="C14" s="51">
        <v>0</v>
      </c>
      <c r="D14" s="53">
        <v>0</v>
      </c>
      <c r="E14" s="52">
        <v>0</v>
      </c>
      <c r="F14" s="53">
        <v>0</v>
      </c>
      <c r="G14" s="52">
        <v>1390</v>
      </c>
      <c r="H14" s="54">
        <v>3440</v>
      </c>
      <c r="I14" s="53">
        <v>3440</v>
      </c>
      <c r="J14" s="55">
        <v>3500</v>
      </c>
      <c r="K14" s="57">
        <v>0</v>
      </c>
      <c r="L14" s="55"/>
      <c r="M14" s="57">
        <v>0</v>
      </c>
      <c r="N14" s="55"/>
      <c r="O14" s="57">
        <v>1</v>
      </c>
      <c r="P14" s="73"/>
      <c r="Q14" s="15"/>
      <c r="R14" s="15"/>
      <c r="S14" s="15"/>
      <c r="T14" s="15"/>
    </row>
    <row r="15" spans="1:20" x14ac:dyDescent="0.25">
      <c r="A15" s="25"/>
      <c r="B15" s="25"/>
      <c r="C15" s="60">
        <f>SUM(C11:C14)</f>
        <v>131066</v>
      </c>
      <c r="D15" s="60">
        <f t="shared" ref="D15:I15" si="1">SUM(D11:D14)</f>
        <v>129392</v>
      </c>
      <c r="E15" s="60">
        <f t="shared" si="1"/>
        <v>165732</v>
      </c>
      <c r="F15" s="60">
        <f t="shared" si="1"/>
        <v>164466</v>
      </c>
      <c r="G15" s="60">
        <f t="shared" si="1"/>
        <v>212452</v>
      </c>
      <c r="H15" s="60">
        <f t="shared" si="1"/>
        <v>109699</v>
      </c>
      <c r="I15" s="60">
        <f t="shared" si="1"/>
        <v>214502</v>
      </c>
      <c r="J15" s="61">
        <f>SUM(J11:J14)</f>
        <v>283184</v>
      </c>
      <c r="K15" s="62">
        <f>(J15-G15)/G15</f>
        <v>0.33293167397812212</v>
      </c>
      <c r="L15" s="61">
        <f>SUM(L9:L14)</f>
        <v>0</v>
      </c>
      <c r="M15" s="62">
        <f>(L15-G15)/G15</f>
        <v>-1</v>
      </c>
      <c r="N15" s="61">
        <f>SUM(N9:N14)</f>
        <v>0</v>
      </c>
      <c r="O15" s="62">
        <f>(N15-G15)/G15</f>
        <v>-1</v>
      </c>
      <c r="P15" s="61">
        <f>SUM(P9:P14)</f>
        <v>0</v>
      </c>
      <c r="Q15" s="15"/>
      <c r="R15" s="15"/>
      <c r="S15" s="15"/>
      <c r="T15" s="15"/>
    </row>
    <row r="16" spans="1:20" x14ac:dyDescent="0.25">
      <c r="A16" s="25"/>
      <c r="B16" s="25"/>
      <c r="C16" s="44"/>
      <c r="D16" s="44"/>
      <c r="E16" s="44"/>
      <c r="F16" s="44"/>
      <c r="G16" s="44"/>
      <c r="H16" s="44"/>
      <c r="I16" s="44"/>
      <c r="J16" s="64"/>
      <c r="K16" s="62"/>
      <c r="L16" s="64"/>
      <c r="M16" s="62"/>
      <c r="N16" s="64"/>
      <c r="O16" s="62"/>
      <c r="P16" s="27"/>
      <c r="Q16" s="15"/>
      <c r="R16" s="15"/>
      <c r="S16" s="15"/>
      <c r="T16" s="15"/>
    </row>
    <row r="17" spans="1:20" x14ac:dyDescent="0.25">
      <c r="A17" s="59" t="s">
        <v>34</v>
      </c>
      <c r="B17" s="25"/>
      <c r="C17" s="65"/>
      <c r="D17" s="65"/>
      <c r="E17" s="65"/>
      <c r="F17" s="65"/>
      <c r="G17" s="65"/>
      <c r="H17" s="65"/>
      <c r="I17" s="65"/>
      <c r="J17" s="66"/>
      <c r="K17" s="62"/>
      <c r="L17" s="66"/>
      <c r="M17" s="62"/>
      <c r="N17" s="66"/>
      <c r="O17" s="62"/>
      <c r="P17" s="27"/>
      <c r="Q17" s="15"/>
      <c r="R17" s="15"/>
      <c r="S17" s="15"/>
      <c r="T17" s="15"/>
    </row>
    <row r="18" spans="1:20" x14ac:dyDescent="0.25">
      <c r="A18" s="29">
        <v>53010</v>
      </c>
      <c r="B18" s="76" t="s">
        <v>37</v>
      </c>
      <c r="C18" s="31">
        <v>1742</v>
      </c>
      <c r="D18" s="33">
        <v>2592</v>
      </c>
      <c r="E18" s="34">
        <v>2525</v>
      </c>
      <c r="F18" s="33">
        <v>2439</v>
      </c>
      <c r="G18" s="34">
        <v>3000</v>
      </c>
      <c r="H18" s="34">
        <v>1542</v>
      </c>
      <c r="I18" s="34">
        <v>3000</v>
      </c>
      <c r="J18" s="35">
        <v>4500</v>
      </c>
      <c r="K18" s="37">
        <f>(J18-G18)/G18</f>
        <v>0.5</v>
      </c>
      <c r="L18" s="35"/>
      <c r="M18" s="37">
        <f>(L18-G18)/G18</f>
        <v>-1</v>
      </c>
      <c r="N18" s="35"/>
      <c r="O18" s="37">
        <f>(N18-G18)/G18</f>
        <v>-1</v>
      </c>
      <c r="P18" s="38"/>
      <c r="Q18" s="15"/>
      <c r="R18" s="15"/>
      <c r="S18" s="15"/>
      <c r="T18" s="15"/>
    </row>
    <row r="19" spans="1:20" x14ac:dyDescent="0.25">
      <c r="A19" s="39">
        <v>53050</v>
      </c>
      <c r="B19" s="25" t="s">
        <v>190</v>
      </c>
      <c r="C19" s="41">
        <v>410</v>
      </c>
      <c r="D19" s="43">
        <v>67</v>
      </c>
      <c r="E19" s="44">
        <v>1090</v>
      </c>
      <c r="F19" s="43">
        <v>1459</v>
      </c>
      <c r="G19" s="44">
        <v>1000</v>
      </c>
      <c r="H19" s="44">
        <v>87</v>
      </c>
      <c r="I19" s="44">
        <v>87</v>
      </c>
      <c r="J19" s="45">
        <v>1000</v>
      </c>
      <c r="K19" s="47">
        <f>(J19-G19)/G19</f>
        <v>0</v>
      </c>
      <c r="L19" s="45"/>
      <c r="M19" s="47">
        <f>(L19-G19)/G19</f>
        <v>-1</v>
      </c>
      <c r="N19" s="45"/>
      <c r="O19" s="47">
        <f>(N19-G19)/G19</f>
        <v>-1</v>
      </c>
      <c r="P19" s="48"/>
      <c r="Q19" s="15"/>
      <c r="R19" s="15"/>
      <c r="S19" s="15"/>
      <c r="T19" s="15"/>
    </row>
    <row r="20" spans="1:20" x14ac:dyDescent="0.25">
      <c r="A20" s="39">
        <v>53060</v>
      </c>
      <c r="B20" s="25" t="s">
        <v>39</v>
      </c>
      <c r="C20" s="41">
        <v>1506</v>
      </c>
      <c r="D20" s="43">
        <v>2511</v>
      </c>
      <c r="E20" s="44">
        <v>3000</v>
      </c>
      <c r="F20" s="43">
        <v>1886</v>
      </c>
      <c r="G20" s="44">
        <v>3000</v>
      </c>
      <c r="H20" s="44">
        <v>2165</v>
      </c>
      <c r="I20" s="44">
        <v>4500</v>
      </c>
      <c r="J20" s="45">
        <v>5500</v>
      </c>
      <c r="K20" s="47">
        <f>(J20-G20)/G20</f>
        <v>0.83333333333333337</v>
      </c>
      <c r="L20" s="45"/>
      <c r="M20" s="47">
        <f>(L20-G20)/G20</f>
        <v>-1</v>
      </c>
      <c r="N20" s="45"/>
      <c r="O20" s="47">
        <f>(N20-G20)/G20</f>
        <v>-1</v>
      </c>
      <c r="P20" s="48"/>
      <c r="R20" s="15"/>
      <c r="S20" s="15"/>
      <c r="T20" s="15"/>
    </row>
    <row r="21" spans="1:20" x14ac:dyDescent="0.25">
      <c r="A21" s="49">
        <v>56100</v>
      </c>
      <c r="B21" s="50" t="s">
        <v>41</v>
      </c>
      <c r="C21" s="51">
        <v>92</v>
      </c>
      <c r="D21" s="53">
        <v>117</v>
      </c>
      <c r="E21" s="52">
        <v>550</v>
      </c>
      <c r="F21" s="53">
        <v>0</v>
      </c>
      <c r="G21" s="52">
        <v>550</v>
      </c>
      <c r="H21" s="54">
        <v>0</v>
      </c>
      <c r="I21" s="53">
        <v>0</v>
      </c>
      <c r="J21" s="55">
        <v>550</v>
      </c>
      <c r="K21" s="57">
        <f>(J21-G21)/G21</f>
        <v>0</v>
      </c>
      <c r="L21" s="55"/>
      <c r="M21" s="57">
        <f>(L21-G21)/G21</f>
        <v>-1</v>
      </c>
      <c r="N21" s="55"/>
      <c r="O21" s="57">
        <f>(N21-G21)/G21</f>
        <v>-1</v>
      </c>
      <c r="P21" s="73"/>
      <c r="Q21" s="15"/>
      <c r="R21" s="15"/>
      <c r="S21" s="15"/>
      <c r="T21" s="15"/>
    </row>
    <row r="22" spans="1:20" x14ac:dyDescent="0.25">
      <c r="A22" s="25"/>
      <c r="B22" s="25"/>
      <c r="C22" s="60">
        <f t="shared" ref="C22:J22" si="2">SUM(C18:C21)</f>
        <v>3750</v>
      </c>
      <c r="D22" s="60">
        <f t="shared" si="2"/>
        <v>5287</v>
      </c>
      <c r="E22" s="60">
        <f t="shared" si="2"/>
        <v>7165</v>
      </c>
      <c r="F22" s="60">
        <f t="shared" si="2"/>
        <v>5784</v>
      </c>
      <c r="G22" s="60">
        <f t="shared" si="2"/>
        <v>7550</v>
      </c>
      <c r="H22" s="60">
        <f t="shared" si="2"/>
        <v>3794</v>
      </c>
      <c r="I22" s="60">
        <f t="shared" si="2"/>
        <v>7587</v>
      </c>
      <c r="J22" s="61">
        <f t="shared" si="2"/>
        <v>11550</v>
      </c>
      <c r="K22" s="62">
        <f>(J22-G22)/G22</f>
        <v>0.5298013245033113</v>
      </c>
      <c r="L22" s="61">
        <f>SUM(L18:L21)</f>
        <v>0</v>
      </c>
      <c r="M22" s="62">
        <f>(L22-G22)/G22</f>
        <v>-1</v>
      </c>
      <c r="N22" s="61">
        <f>SUM(N18:N21)</f>
        <v>0</v>
      </c>
      <c r="O22" s="62">
        <f>(N22-G22)/G22</f>
        <v>-1</v>
      </c>
      <c r="P22" s="61">
        <f>SUM(P18:P21)</f>
        <v>0</v>
      </c>
      <c r="Q22" s="15"/>
      <c r="R22" s="15"/>
      <c r="S22" s="15"/>
      <c r="T22" s="15"/>
    </row>
    <row r="23" spans="1:20" x14ac:dyDescent="0.25">
      <c r="A23" s="59" t="s">
        <v>46</v>
      </c>
      <c r="B23" s="25"/>
      <c r="C23" s="65"/>
      <c r="D23" s="65"/>
      <c r="E23" s="65"/>
      <c r="F23" s="65"/>
      <c r="G23" s="65"/>
      <c r="H23" s="65"/>
      <c r="I23" s="65"/>
      <c r="J23" s="66"/>
      <c r="K23" s="62"/>
      <c r="L23" s="66"/>
      <c r="M23" s="62"/>
      <c r="N23" s="66"/>
      <c r="O23" s="62"/>
      <c r="P23" s="27"/>
      <c r="Q23" s="15"/>
      <c r="R23" s="15"/>
      <c r="S23" s="15"/>
      <c r="T23" s="15"/>
    </row>
    <row r="24" spans="1:20" x14ac:dyDescent="0.25">
      <c r="A24" s="29">
        <v>54010</v>
      </c>
      <c r="B24" s="30" t="s">
        <v>47</v>
      </c>
      <c r="C24" s="31">
        <v>414</v>
      </c>
      <c r="D24" s="33">
        <v>334</v>
      </c>
      <c r="E24" s="32">
        <v>4000</v>
      </c>
      <c r="F24" s="33">
        <v>1306</v>
      </c>
      <c r="G24" s="32">
        <v>4000</v>
      </c>
      <c r="H24" s="34">
        <v>1380</v>
      </c>
      <c r="I24" s="33">
        <v>2500</v>
      </c>
      <c r="J24" s="35">
        <v>4000</v>
      </c>
      <c r="K24" s="37">
        <f t="shared" ref="K24:K32" si="3">(J24-G24)/G24</f>
        <v>0</v>
      </c>
      <c r="L24" s="35"/>
      <c r="M24" s="37">
        <f>(L24-G24)/G24</f>
        <v>-1</v>
      </c>
      <c r="N24" s="35"/>
      <c r="O24" s="37">
        <f t="shared" ref="O24:O32" si="4">(N24-G24)/G24</f>
        <v>-1</v>
      </c>
      <c r="P24" s="38"/>
      <c r="Q24" s="15"/>
      <c r="R24" s="15"/>
      <c r="S24" s="15"/>
      <c r="T24" s="15"/>
    </row>
    <row r="25" spans="1:20" x14ac:dyDescent="0.25">
      <c r="A25" s="39">
        <v>54020</v>
      </c>
      <c r="B25" s="40" t="s">
        <v>48</v>
      </c>
      <c r="C25" s="41">
        <v>400</v>
      </c>
      <c r="D25" s="43">
        <v>675</v>
      </c>
      <c r="E25" s="42">
        <v>400</v>
      </c>
      <c r="F25" s="43">
        <v>400</v>
      </c>
      <c r="G25" s="42">
        <v>450</v>
      </c>
      <c r="H25" s="44">
        <v>125</v>
      </c>
      <c r="I25" s="43">
        <v>450</v>
      </c>
      <c r="J25" s="45">
        <v>450</v>
      </c>
      <c r="K25" s="47">
        <f t="shared" si="3"/>
        <v>0</v>
      </c>
      <c r="L25" s="45"/>
      <c r="M25" s="47">
        <f>(L25-G25)/G25</f>
        <v>-1</v>
      </c>
      <c r="N25" s="45"/>
      <c r="O25" s="47">
        <f t="shared" si="4"/>
        <v>-1</v>
      </c>
      <c r="P25" s="48"/>
      <c r="Q25" s="15"/>
      <c r="R25" s="15"/>
      <c r="S25" s="15"/>
      <c r="T25" s="15"/>
    </row>
    <row r="26" spans="1:20" x14ac:dyDescent="0.25">
      <c r="A26" s="39">
        <v>54510</v>
      </c>
      <c r="B26" s="40" t="s">
        <v>50</v>
      </c>
      <c r="C26" s="41">
        <v>5885</v>
      </c>
      <c r="D26" s="43">
        <v>5458</v>
      </c>
      <c r="E26" s="42">
        <v>12000</v>
      </c>
      <c r="F26" s="43">
        <v>9834</v>
      </c>
      <c r="G26" s="42">
        <v>18000</v>
      </c>
      <c r="H26" s="44">
        <v>2670</v>
      </c>
      <c r="I26" s="43">
        <v>5000</v>
      </c>
      <c r="J26" s="45">
        <v>12000</v>
      </c>
      <c r="K26" s="47">
        <f t="shared" si="3"/>
        <v>-0.33333333333333331</v>
      </c>
      <c r="L26" s="45"/>
      <c r="M26" s="47">
        <f>(L26-G26)/G26</f>
        <v>-1</v>
      </c>
      <c r="N26" s="45"/>
      <c r="O26" s="47">
        <f t="shared" si="4"/>
        <v>-1</v>
      </c>
      <c r="P26" s="48"/>
      <c r="Q26" s="15"/>
      <c r="R26" s="15"/>
      <c r="S26" s="15"/>
      <c r="T26" s="15"/>
    </row>
    <row r="27" spans="1:20" x14ac:dyDescent="0.25">
      <c r="A27" s="39">
        <v>54530</v>
      </c>
      <c r="B27" s="40" t="s">
        <v>191</v>
      </c>
      <c r="C27" s="41">
        <v>2240</v>
      </c>
      <c r="D27" s="43">
        <v>2240</v>
      </c>
      <c r="E27" s="42">
        <v>2470</v>
      </c>
      <c r="F27" s="43">
        <v>2240</v>
      </c>
      <c r="G27" s="42">
        <v>2470</v>
      </c>
      <c r="H27" s="44">
        <v>36</v>
      </c>
      <c r="I27" s="43">
        <v>2470</v>
      </c>
      <c r="J27" s="45">
        <v>2470</v>
      </c>
      <c r="K27" s="47">
        <f t="shared" si="3"/>
        <v>0</v>
      </c>
      <c r="L27" s="45"/>
      <c r="M27" s="47">
        <f>(L27-G27)/G27</f>
        <v>-1</v>
      </c>
      <c r="N27" s="45"/>
      <c r="O27" s="47">
        <f t="shared" si="4"/>
        <v>-1</v>
      </c>
      <c r="P27" s="48"/>
      <c r="Q27" s="15"/>
      <c r="R27" s="15"/>
      <c r="S27" s="15"/>
      <c r="T27" s="15"/>
    </row>
    <row r="28" spans="1:20" x14ac:dyDescent="0.25">
      <c r="A28" s="39">
        <v>55400</v>
      </c>
      <c r="B28" s="40" t="s">
        <v>53</v>
      </c>
      <c r="C28" s="41">
        <v>179</v>
      </c>
      <c r="D28" s="43">
        <v>0</v>
      </c>
      <c r="E28" s="42">
        <v>300</v>
      </c>
      <c r="F28" s="43">
        <v>0</v>
      </c>
      <c r="G28" s="42">
        <v>300</v>
      </c>
      <c r="H28" s="44">
        <v>117</v>
      </c>
      <c r="I28" s="43">
        <v>300</v>
      </c>
      <c r="J28" s="45">
        <v>300</v>
      </c>
      <c r="K28" s="47">
        <f t="shared" si="3"/>
        <v>0</v>
      </c>
      <c r="L28" s="45"/>
      <c r="M28" s="47">
        <f>(L28-G28)/G28</f>
        <v>-1</v>
      </c>
      <c r="N28" s="45"/>
      <c r="O28" s="47">
        <f t="shared" si="4"/>
        <v>-1</v>
      </c>
      <c r="P28" s="48"/>
      <c r="R28" s="15"/>
      <c r="S28" s="15"/>
      <c r="T28" s="15"/>
    </row>
    <row r="29" spans="1:20" x14ac:dyDescent="0.25">
      <c r="A29" s="39">
        <v>55405</v>
      </c>
      <c r="B29" s="40" t="s">
        <v>141</v>
      </c>
      <c r="C29" s="41">
        <v>0</v>
      </c>
      <c r="D29" s="43">
        <v>0</v>
      </c>
      <c r="E29" s="42">
        <v>1405</v>
      </c>
      <c r="F29" s="43">
        <v>890</v>
      </c>
      <c r="G29" s="42">
        <v>1405</v>
      </c>
      <c r="H29" s="44">
        <v>448</v>
      </c>
      <c r="I29" s="43">
        <v>1405</v>
      </c>
      <c r="J29" s="45">
        <v>1405</v>
      </c>
      <c r="K29" s="47">
        <f t="shared" si="3"/>
        <v>0</v>
      </c>
      <c r="L29" s="45"/>
      <c r="M29" s="47">
        <v>1</v>
      </c>
      <c r="N29" s="45"/>
      <c r="O29" s="47">
        <f t="shared" si="4"/>
        <v>-1</v>
      </c>
      <c r="P29" s="48"/>
      <c r="R29" s="15"/>
      <c r="S29" s="15"/>
      <c r="T29" s="15"/>
    </row>
    <row r="30" spans="1:20" x14ac:dyDescent="0.25">
      <c r="A30" s="39">
        <v>56020</v>
      </c>
      <c r="B30" s="40" t="s">
        <v>142</v>
      </c>
      <c r="C30" s="41">
        <v>138</v>
      </c>
      <c r="D30" s="43">
        <v>138</v>
      </c>
      <c r="E30" s="42">
        <v>150</v>
      </c>
      <c r="F30" s="43">
        <v>158</v>
      </c>
      <c r="G30" s="42">
        <v>160</v>
      </c>
      <c r="H30" s="44">
        <v>138</v>
      </c>
      <c r="I30" s="43">
        <v>160</v>
      </c>
      <c r="J30" s="45">
        <v>160</v>
      </c>
      <c r="K30" s="47">
        <f t="shared" si="3"/>
        <v>0</v>
      </c>
      <c r="L30" s="45"/>
      <c r="M30" s="47">
        <f>(L30-G30)/G30</f>
        <v>-1</v>
      </c>
      <c r="N30" s="45"/>
      <c r="O30" s="47">
        <f t="shared" si="4"/>
        <v>-1</v>
      </c>
      <c r="P30" s="48"/>
      <c r="Q30" s="15"/>
      <c r="R30" s="15"/>
      <c r="S30" s="15"/>
      <c r="T30" s="15"/>
    </row>
    <row r="31" spans="1:20" x14ac:dyDescent="0.25">
      <c r="A31" s="49">
        <v>56200</v>
      </c>
      <c r="B31" s="50" t="s">
        <v>55</v>
      </c>
      <c r="C31" s="51">
        <v>12433</v>
      </c>
      <c r="D31" s="53">
        <v>12898</v>
      </c>
      <c r="E31" s="52">
        <v>14500</v>
      </c>
      <c r="F31" s="53">
        <v>10372</v>
      </c>
      <c r="G31" s="52">
        <v>13000</v>
      </c>
      <c r="H31" s="54">
        <v>4005</v>
      </c>
      <c r="I31" s="53">
        <v>8000</v>
      </c>
      <c r="J31" s="55">
        <v>14500</v>
      </c>
      <c r="K31" s="57">
        <f t="shared" si="3"/>
        <v>0.11538461538461539</v>
      </c>
      <c r="L31" s="55"/>
      <c r="M31" s="57">
        <f>(L31-G31)/G31</f>
        <v>-1</v>
      </c>
      <c r="N31" s="55"/>
      <c r="O31" s="57">
        <f t="shared" si="4"/>
        <v>-1</v>
      </c>
      <c r="P31" s="73"/>
      <c r="Q31" s="15"/>
      <c r="R31" s="15"/>
      <c r="S31" s="15"/>
      <c r="T31" s="15"/>
    </row>
    <row r="32" spans="1:20" x14ac:dyDescent="0.25">
      <c r="A32" s="25"/>
      <c r="B32" s="25"/>
      <c r="C32" s="74">
        <f t="shared" ref="C32:J32" si="5">SUM(C24:C31)</f>
        <v>21689</v>
      </c>
      <c r="D32" s="74">
        <f t="shared" si="5"/>
        <v>21743</v>
      </c>
      <c r="E32" s="74">
        <f t="shared" si="5"/>
        <v>35225</v>
      </c>
      <c r="F32" s="74">
        <f t="shared" si="5"/>
        <v>25200</v>
      </c>
      <c r="G32" s="74">
        <f t="shared" si="5"/>
        <v>39785</v>
      </c>
      <c r="H32" s="74">
        <f t="shared" si="5"/>
        <v>8919</v>
      </c>
      <c r="I32" s="74">
        <f t="shared" si="5"/>
        <v>20285</v>
      </c>
      <c r="J32" s="75">
        <f t="shared" si="5"/>
        <v>35285</v>
      </c>
      <c r="K32" s="62">
        <f t="shared" si="3"/>
        <v>-0.11310795525951992</v>
      </c>
      <c r="L32" s="75">
        <f>SUM(L24:L31)</f>
        <v>0</v>
      </c>
      <c r="M32" s="62">
        <f>(L32-G32)/G32</f>
        <v>-1</v>
      </c>
      <c r="N32" s="75">
        <f>SUM(N24:N31)</f>
        <v>0</v>
      </c>
      <c r="O32" s="62">
        <f t="shared" si="4"/>
        <v>-1</v>
      </c>
      <c r="P32" s="75">
        <f>SUM(P24:P31)</f>
        <v>0</v>
      </c>
      <c r="Q32" s="15"/>
      <c r="R32" s="15"/>
      <c r="S32" s="15"/>
      <c r="T32" s="15"/>
    </row>
    <row r="33" spans="1:20" x14ac:dyDescent="0.25">
      <c r="A33" s="25"/>
      <c r="B33" s="25"/>
      <c r="C33" s="74"/>
      <c r="D33" s="74"/>
      <c r="E33" s="74"/>
      <c r="F33" s="74"/>
      <c r="G33" s="74"/>
      <c r="H33" s="74"/>
      <c r="I33" s="74"/>
      <c r="J33" s="66"/>
      <c r="K33" s="62"/>
      <c r="L33" s="66"/>
      <c r="M33" s="62"/>
      <c r="N33" s="66"/>
      <c r="O33" s="62"/>
      <c r="P33" s="27"/>
      <c r="Q33" s="15"/>
      <c r="R33" s="15"/>
      <c r="S33" s="15"/>
      <c r="T33" s="15"/>
    </row>
    <row r="34" spans="1:20" x14ac:dyDescent="0.25">
      <c r="A34" s="59" t="s">
        <v>192</v>
      </c>
      <c r="B34" s="25"/>
      <c r="C34" s="74">
        <f t="shared" ref="C34:J34" si="6">C15+C22+C32</f>
        <v>156505</v>
      </c>
      <c r="D34" s="74">
        <f t="shared" si="6"/>
        <v>156422</v>
      </c>
      <c r="E34" s="74">
        <f t="shared" si="6"/>
        <v>208122</v>
      </c>
      <c r="F34" s="74">
        <f t="shared" si="6"/>
        <v>195450</v>
      </c>
      <c r="G34" s="74">
        <f t="shared" si="6"/>
        <v>259787</v>
      </c>
      <c r="H34" s="74">
        <f t="shared" si="6"/>
        <v>122412</v>
      </c>
      <c r="I34" s="74">
        <f t="shared" si="6"/>
        <v>242374</v>
      </c>
      <c r="J34" s="75">
        <f t="shared" si="6"/>
        <v>330019</v>
      </c>
      <c r="K34" s="62">
        <f>(J34-G34)/G34</f>
        <v>0.27034455149795794</v>
      </c>
      <c r="L34" s="75">
        <f>L15+L22+L32</f>
        <v>0</v>
      </c>
      <c r="M34" s="62">
        <f>(L34-G34)/G34</f>
        <v>-1</v>
      </c>
      <c r="N34" s="75">
        <f>N15+N22+N32</f>
        <v>0</v>
      </c>
      <c r="O34" s="62">
        <f>(N34-G34)/G34</f>
        <v>-1</v>
      </c>
      <c r="P34" s="75">
        <f>P15+P22+P32</f>
        <v>0</v>
      </c>
      <c r="Q34" s="15"/>
      <c r="R34" s="15"/>
      <c r="S34" s="15"/>
      <c r="T34" s="15"/>
    </row>
    <row r="35" spans="1:20" x14ac:dyDescent="0.25">
      <c r="A35" s="25"/>
      <c r="B35" s="25"/>
      <c r="C35" s="65"/>
      <c r="D35" s="65"/>
      <c r="E35" s="65"/>
      <c r="F35" s="65"/>
      <c r="G35" s="65"/>
      <c r="H35" s="65"/>
      <c r="I35" s="65"/>
      <c r="J35" s="126"/>
      <c r="K35" s="70"/>
      <c r="L35" s="126"/>
      <c r="M35" s="70"/>
      <c r="N35" s="126"/>
      <c r="O35" s="70"/>
      <c r="P35" s="25"/>
      <c r="Q35" s="15"/>
      <c r="R35" s="15"/>
      <c r="S35" s="15"/>
      <c r="T35" s="15"/>
    </row>
    <row r="36" spans="1:20" x14ac:dyDescent="0.25">
      <c r="A36" s="25"/>
      <c r="B36" s="25"/>
      <c r="C36" s="65"/>
      <c r="D36" s="65"/>
      <c r="E36" s="65"/>
      <c r="F36" s="65"/>
      <c r="G36" s="65"/>
      <c r="H36" s="65"/>
      <c r="I36" s="65"/>
      <c r="J36" s="126"/>
      <c r="K36" s="70"/>
      <c r="L36" s="126"/>
      <c r="M36" s="70"/>
      <c r="N36" s="126"/>
      <c r="O36" s="70"/>
      <c r="Q36" s="15"/>
      <c r="R36" s="15"/>
      <c r="S36" s="15"/>
      <c r="T36" s="15"/>
    </row>
    <row r="37" spans="1:20" x14ac:dyDescent="0.25">
      <c r="A37" s="25"/>
      <c r="B37" s="25"/>
      <c r="C37" s="65"/>
      <c r="D37" s="65"/>
      <c r="E37" s="65"/>
      <c r="F37" s="65"/>
      <c r="G37" s="65"/>
      <c r="H37" s="65"/>
      <c r="I37" s="65"/>
      <c r="J37" s="126"/>
      <c r="K37" s="70"/>
      <c r="L37" s="126"/>
      <c r="M37" s="70"/>
      <c r="N37" s="126"/>
      <c r="O37" s="70"/>
      <c r="Q37" s="15"/>
      <c r="R37" s="15"/>
      <c r="S37" s="15"/>
      <c r="T37" s="15"/>
    </row>
    <row r="38" spans="1:20" x14ac:dyDescent="0.25">
      <c r="A38" s="16"/>
      <c r="B38" s="16"/>
      <c r="C38" s="17" t="str">
        <f>C5</f>
        <v>FY20-21</v>
      </c>
      <c r="D38" s="17" t="str">
        <f>D5</f>
        <v>FY21-22</v>
      </c>
      <c r="E38" s="319" t="str">
        <f>E5</f>
        <v>FY22-23</v>
      </c>
      <c r="F38" s="320"/>
      <c r="G38" s="321" t="str">
        <f>G5</f>
        <v>FY23-24</v>
      </c>
      <c r="H38" s="321"/>
      <c r="I38" s="321"/>
      <c r="J38" s="322" t="str">
        <f>J5</f>
        <v>FY24-25</v>
      </c>
      <c r="K38" s="322"/>
      <c r="L38" s="322"/>
      <c r="M38" s="322"/>
      <c r="N38" s="322"/>
      <c r="O38" s="322"/>
      <c r="P38" s="322"/>
      <c r="Q38" s="15"/>
      <c r="R38" s="15"/>
      <c r="S38" s="15"/>
      <c r="T38" s="15"/>
    </row>
    <row r="39" spans="1:20" ht="16.5" thickBot="1" x14ac:dyDescent="0.3">
      <c r="A39" s="18"/>
      <c r="B39" s="18"/>
      <c r="C39" s="19" t="s">
        <v>19</v>
      </c>
      <c r="D39" s="19" t="s">
        <v>19</v>
      </c>
      <c r="E39" s="20" t="s">
        <v>20</v>
      </c>
      <c r="F39" s="21" t="s">
        <v>19</v>
      </c>
      <c r="G39" s="22" t="s">
        <v>20</v>
      </c>
      <c r="H39" s="22" t="s">
        <v>21</v>
      </c>
      <c r="I39" s="22" t="s">
        <v>22</v>
      </c>
      <c r="J39" s="317" t="s">
        <v>23</v>
      </c>
      <c r="K39" s="317"/>
      <c r="L39" s="317" t="str">
        <f>L6</f>
        <v>BAC</v>
      </c>
      <c r="M39" s="317"/>
      <c r="N39" s="317" t="str">
        <f>N6</f>
        <v>Commissioners</v>
      </c>
      <c r="O39" s="317"/>
      <c r="P39" s="23" t="s">
        <v>14</v>
      </c>
      <c r="Q39" s="15"/>
      <c r="R39" s="15"/>
      <c r="S39" s="15"/>
      <c r="T39" s="15"/>
    </row>
    <row r="40" spans="1:20" ht="16.5" thickTop="1" x14ac:dyDescent="0.25">
      <c r="A40" s="59" t="s">
        <v>62</v>
      </c>
      <c r="B40" s="25"/>
      <c r="C40" s="65"/>
      <c r="D40" s="65"/>
      <c r="E40" s="65"/>
      <c r="F40" s="65"/>
      <c r="G40" s="65"/>
      <c r="H40" s="65"/>
      <c r="I40" s="65"/>
      <c r="J40" s="66"/>
      <c r="K40" s="62"/>
      <c r="L40" s="66"/>
      <c r="M40" s="62"/>
      <c r="N40" s="66"/>
      <c r="O40" s="62"/>
      <c r="P40" s="72"/>
      <c r="Q40" s="15"/>
      <c r="R40" s="15"/>
      <c r="S40" s="15"/>
      <c r="T40" s="15"/>
    </row>
    <row r="41" spans="1:20" x14ac:dyDescent="0.25">
      <c r="A41" s="29">
        <v>44119</v>
      </c>
      <c r="B41" s="76" t="s">
        <v>193</v>
      </c>
      <c r="C41" s="31">
        <v>66445</v>
      </c>
      <c r="D41" s="33">
        <v>93369</v>
      </c>
      <c r="E41" s="34">
        <v>75000</v>
      </c>
      <c r="F41" s="33">
        <v>96513</v>
      </c>
      <c r="G41" s="34">
        <v>100000</v>
      </c>
      <c r="H41" s="34">
        <v>35553</v>
      </c>
      <c r="I41" s="34">
        <v>95000</v>
      </c>
      <c r="J41" s="35">
        <v>100000</v>
      </c>
      <c r="K41" s="37">
        <f>(J41-G41)/G41</f>
        <v>0</v>
      </c>
      <c r="L41" s="35"/>
      <c r="M41" s="37">
        <v>1</v>
      </c>
      <c r="N41" s="35"/>
      <c r="O41" s="37">
        <f>(N41-G41)/G41</f>
        <v>-1</v>
      </c>
      <c r="P41" s="38"/>
      <c r="Q41" s="15"/>
      <c r="R41" s="15"/>
      <c r="S41" s="15"/>
      <c r="T41" s="15"/>
    </row>
    <row r="42" spans="1:20" x14ac:dyDescent="0.25">
      <c r="A42" s="39">
        <v>44131</v>
      </c>
      <c r="B42" s="25" t="s">
        <v>194</v>
      </c>
      <c r="C42" s="41">
        <v>14943</v>
      </c>
      <c r="D42" s="43">
        <v>15000</v>
      </c>
      <c r="E42" s="44">
        <v>15500</v>
      </c>
      <c r="F42" s="43">
        <v>13525</v>
      </c>
      <c r="G42" s="44">
        <v>13200</v>
      </c>
      <c r="H42" s="44">
        <v>4525</v>
      </c>
      <c r="I42" s="44">
        <v>13000</v>
      </c>
      <c r="J42" s="45">
        <v>13200</v>
      </c>
      <c r="K42" s="47">
        <f>(J42-G42)/G42</f>
        <v>0</v>
      </c>
      <c r="L42" s="45"/>
      <c r="M42" s="47">
        <v>1</v>
      </c>
      <c r="N42" s="45"/>
      <c r="O42" s="47">
        <f>(N42-G42)/G42</f>
        <v>-1</v>
      </c>
      <c r="P42" s="48"/>
      <c r="Q42" s="15"/>
      <c r="R42" s="15"/>
      <c r="S42" s="15"/>
      <c r="T42" s="15"/>
    </row>
    <row r="43" spans="1:20" x14ac:dyDescent="0.25">
      <c r="A43" s="39">
        <v>44132</v>
      </c>
      <c r="B43" s="25" t="s">
        <v>195</v>
      </c>
      <c r="C43" s="41">
        <v>0</v>
      </c>
      <c r="D43" s="43">
        <v>0</v>
      </c>
      <c r="E43" s="44">
        <v>0</v>
      </c>
      <c r="F43" s="43">
        <v>0</v>
      </c>
      <c r="G43" s="44">
        <v>9000</v>
      </c>
      <c r="H43" s="44">
        <v>0</v>
      </c>
      <c r="I43" s="44">
        <v>9000</v>
      </c>
      <c r="J43" s="45">
        <v>9000</v>
      </c>
      <c r="K43" s="47">
        <v>1</v>
      </c>
      <c r="L43" s="45"/>
      <c r="M43" s="47">
        <v>0</v>
      </c>
      <c r="N43" s="45"/>
      <c r="O43" s="47">
        <v>1</v>
      </c>
      <c r="P43" s="48"/>
      <c r="Q43" s="15"/>
      <c r="R43" s="15"/>
      <c r="S43" s="15"/>
      <c r="T43" s="15"/>
    </row>
    <row r="44" spans="1:20" x14ac:dyDescent="0.25">
      <c r="A44" s="49">
        <v>44411</v>
      </c>
      <c r="B44" s="77" t="s">
        <v>42</v>
      </c>
      <c r="C44" s="51">
        <v>379</v>
      </c>
      <c r="D44" s="53">
        <v>277</v>
      </c>
      <c r="E44" s="54">
        <v>200</v>
      </c>
      <c r="F44" s="53">
        <v>249</v>
      </c>
      <c r="G44" s="54">
        <v>200</v>
      </c>
      <c r="H44" s="54">
        <v>148</v>
      </c>
      <c r="I44" s="54"/>
      <c r="J44" s="55">
        <v>200</v>
      </c>
      <c r="K44" s="57">
        <f>(J44-G44)/G44</f>
        <v>0</v>
      </c>
      <c r="L44" s="55"/>
      <c r="M44" s="57">
        <f>(L44-G44)/G44</f>
        <v>-1</v>
      </c>
      <c r="N44" s="55"/>
      <c r="O44" s="57">
        <f>(N44-G44)/G44</f>
        <v>-1</v>
      </c>
      <c r="P44" s="73"/>
      <c r="Q44" s="15"/>
      <c r="R44" s="15"/>
      <c r="S44" s="15"/>
      <c r="T44" s="15"/>
    </row>
    <row r="45" spans="1:20" x14ac:dyDescent="0.25">
      <c r="A45" s="59" t="s">
        <v>196</v>
      </c>
      <c r="B45" s="59"/>
      <c r="C45" s="74">
        <f>SUM(C41:C44)</f>
        <v>81767</v>
      </c>
      <c r="D45" s="74">
        <f>SUM(D41:D44)</f>
        <v>108646</v>
      </c>
      <c r="E45" s="74">
        <f t="shared" ref="E45:J45" si="7">SUM(E41:E44)</f>
        <v>90700</v>
      </c>
      <c r="F45" s="74">
        <f t="shared" si="7"/>
        <v>110287</v>
      </c>
      <c r="G45" s="74">
        <f t="shared" si="7"/>
        <v>122400</v>
      </c>
      <c r="H45" s="74">
        <f t="shared" si="7"/>
        <v>40226</v>
      </c>
      <c r="I45" s="74">
        <f t="shared" si="7"/>
        <v>117000</v>
      </c>
      <c r="J45" s="75">
        <f t="shared" si="7"/>
        <v>122400</v>
      </c>
      <c r="K45" s="62">
        <f>(J45-G45)/G45</f>
        <v>0</v>
      </c>
      <c r="L45" s="75">
        <f>SUM(L41:L44)</f>
        <v>0</v>
      </c>
      <c r="M45" s="62">
        <f>(L45-G45)/G45</f>
        <v>-1</v>
      </c>
      <c r="N45" s="75">
        <f>SUM(N41:N44)</f>
        <v>0</v>
      </c>
      <c r="O45" s="62">
        <f>(N45-G45)/G45</f>
        <v>-1</v>
      </c>
      <c r="P45" s="75">
        <f>SUM(P41:P44)</f>
        <v>0</v>
      </c>
      <c r="Q45" s="15"/>
      <c r="R45" s="15"/>
      <c r="S45" s="15"/>
      <c r="T45" s="15"/>
    </row>
    <row r="46" spans="1:20" x14ac:dyDescent="0.25">
      <c r="A46" s="25"/>
      <c r="B46" s="25"/>
      <c r="C46" s="65"/>
      <c r="D46" s="65"/>
      <c r="E46" s="65"/>
      <c r="F46" s="65"/>
      <c r="G46" s="65"/>
      <c r="H46" s="65"/>
      <c r="I46" s="65"/>
      <c r="J46" s="66"/>
      <c r="K46" s="62"/>
      <c r="L46" s="66"/>
      <c r="M46" s="62"/>
      <c r="N46" s="66"/>
      <c r="O46" s="62"/>
      <c r="P46" s="72"/>
      <c r="Q46" s="15"/>
      <c r="R46" s="15"/>
      <c r="S46" s="15"/>
      <c r="T46" s="15"/>
    </row>
    <row r="47" spans="1:20" ht="16.5" thickBot="1" x14ac:dyDescent="0.3">
      <c r="A47" s="79" t="s">
        <v>197</v>
      </c>
      <c r="B47" s="79"/>
      <c r="C47" s="80">
        <f t="shared" ref="C47:J47" si="8">C34-C45</f>
        <v>74738</v>
      </c>
      <c r="D47" s="80">
        <f t="shared" si="8"/>
        <v>47776</v>
      </c>
      <c r="E47" s="80">
        <f t="shared" si="8"/>
        <v>117422</v>
      </c>
      <c r="F47" s="80">
        <f t="shared" si="8"/>
        <v>85163</v>
      </c>
      <c r="G47" s="80">
        <f t="shared" si="8"/>
        <v>137387</v>
      </c>
      <c r="H47" s="80">
        <f t="shared" si="8"/>
        <v>82186</v>
      </c>
      <c r="I47" s="80">
        <f t="shared" si="8"/>
        <v>125374</v>
      </c>
      <c r="J47" s="81">
        <f t="shared" si="8"/>
        <v>207619</v>
      </c>
      <c r="K47" s="82">
        <f>(J47-G47)/G47</f>
        <v>0.51119829387059912</v>
      </c>
      <c r="L47" s="81">
        <f>L34-L45</f>
        <v>0</v>
      </c>
      <c r="M47" s="82">
        <f>(L47-G47)/G47</f>
        <v>-1</v>
      </c>
      <c r="N47" s="81">
        <f>N34-N45</f>
        <v>0</v>
      </c>
      <c r="O47" s="82">
        <f>(N47-G47)/G47</f>
        <v>-1</v>
      </c>
      <c r="P47" s="81">
        <f>P34-P45</f>
        <v>0</v>
      </c>
      <c r="Q47" s="15"/>
      <c r="R47" s="15"/>
      <c r="S47" s="15"/>
      <c r="T47" s="15"/>
    </row>
    <row r="48" spans="1:20" x14ac:dyDescent="0.25">
      <c r="A48" s="25"/>
      <c r="B48" s="25"/>
      <c r="C48" s="65"/>
      <c r="D48" s="65"/>
      <c r="E48" s="65"/>
      <c r="F48" s="65"/>
      <c r="G48" s="65"/>
      <c r="H48" s="65"/>
      <c r="I48" s="65"/>
      <c r="J48" s="65"/>
      <c r="K48" s="83"/>
      <c r="L48" s="65"/>
      <c r="M48" s="83"/>
      <c r="N48" s="65"/>
      <c r="O48" s="65"/>
      <c r="P48" s="83"/>
      <c r="Q48" s="15"/>
      <c r="R48" s="15"/>
      <c r="S48" s="15"/>
      <c r="T48" s="15"/>
    </row>
    <row r="49" spans="1:20" x14ac:dyDescent="0.25">
      <c r="A49" s="25"/>
      <c r="B49" s="25"/>
      <c r="C49" s="65"/>
      <c r="D49" s="65"/>
      <c r="E49" s="65"/>
      <c r="F49" s="65"/>
      <c r="G49" s="65"/>
      <c r="H49" s="65"/>
      <c r="I49" s="65"/>
      <c r="J49" s="65"/>
      <c r="K49" s="83"/>
      <c r="L49" s="65"/>
      <c r="M49" s="83"/>
      <c r="N49" s="65"/>
      <c r="O49" s="65"/>
      <c r="P49" s="83"/>
      <c r="Q49" s="15"/>
      <c r="R49" s="15"/>
      <c r="S49" s="15"/>
      <c r="T49" s="15"/>
    </row>
    <row r="50" spans="1:20" x14ac:dyDescent="0.25">
      <c r="A50" s="25"/>
      <c r="B50" s="25"/>
      <c r="C50" s="65"/>
      <c r="D50" s="65"/>
      <c r="E50" s="65"/>
      <c r="F50" s="65"/>
      <c r="G50" s="65"/>
      <c r="H50" s="65"/>
      <c r="I50" s="65"/>
      <c r="J50" s="65"/>
      <c r="K50" s="83"/>
      <c r="L50" s="65"/>
      <c r="M50" s="83"/>
      <c r="N50" s="65"/>
      <c r="O50" s="65"/>
      <c r="P50" s="83"/>
      <c r="Q50" s="15"/>
      <c r="R50" s="15"/>
      <c r="S50" s="15"/>
      <c r="T50" s="15"/>
    </row>
    <row r="51" spans="1:20" x14ac:dyDescent="0.25">
      <c r="A51" s="25"/>
      <c r="B51" s="25"/>
      <c r="C51" s="65"/>
      <c r="D51" s="65"/>
      <c r="E51" s="65"/>
      <c r="F51" s="65"/>
      <c r="G51" s="65"/>
      <c r="H51" s="65"/>
      <c r="I51" s="65"/>
      <c r="J51" s="65"/>
      <c r="K51" s="83"/>
      <c r="L51" s="65"/>
      <c r="M51" s="83"/>
      <c r="N51" s="65"/>
      <c r="O51" s="65"/>
      <c r="P51" s="83"/>
      <c r="Q51" s="15"/>
      <c r="R51" s="15"/>
      <c r="S51" s="15"/>
      <c r="T51" s="15"/>
    </row>
    <row r="52" spans="1:20" x14ac:dyDescent="0.25">
      <c r="A52" s="25"/>
      <c r="B52" s="25"/>
      <c r="C52" s="65"/>
      <c r="D52" s="65"/>
      <c r="E52" s="65"/>
      <c r="F52" s="65"/>
      <c r="G52" s="65"/>
      <c r="H52" s="65"/>
      <c r="I52" s="65"/>
      <c r="J52" s="65"/>
      <c r="K52" s="83"/>
      <c r="L52" s="65"/>
      <c r="M52" s="83"/>
      <c r="N52" s="65"/>
      <c r="O52" s="65"/>
      <c r="P52" s="83"/>
      <c r="Q52" s="15"/>
      <c r="R52" s="15"/>
      <c r="S52" s="15"/>
      <c r="T52" s="15"/>
    </row>
    <row r="53" spans="1:20" x14ac:dyDescent="0.25">
      <c r="A53" s="25"/>
      <c r="B53" s="25"/>
      <c r="C53" s="65"/>
      <c r="D53" s="65"/>
      <c r="E53" s="65"/>
      <c r="F53" s="65"/>
      <c r="G53" s="65"/>
      <c r="H53" s="65"/>
      <c r="I53" s="65"/>
      <c r="J53" s="65"/>
      <c r="K53" s="83"/>
      <c r="L53" s="65"/>
      <c r="M53" s="83"/>
      <c r="N53" s="65"/>
      <c r="O53" s="65"/>
      <c r="P53" s="83"/>
      <c r="Q53" s="15"/>
      <c r="R53" s="15"/>
      <c r="S53" s="15"/>
      <c r="T53" s="15"/>
    </row>
    <row r="54" spans="1:20" x14ac:dyDescent="0.25">
      <c r="A54" s="25"/>
      <c r="B54" s="25"/>
      <c r="C54" s="65"/>
      <c r="D54" s="65"/>
      <c r="E54" s="65"/>
      <c r="F54" s="65"/>
      <c r="G54" s="65"/>
      <c r="H54" s="65"/>
      <c r="I54" s="65"/>
      <c r="J54" s="65"/>
      <c r="K54" s="83"/>
      <c r="L54" s="65"/>
      <c r="M54" s="83"/>
      <c r="N54" s="65"/>
      <c r="O54" s="65"/>
      <c r="P54" s="83"/>
      <c r="Q54" s="15"/>
      <c r="R54" s="15"/>
      <c r="S54" s="15"/>
      <c r="T54" s="15"/>
    </row>
    <row r="55" spans="1:20" x14ac:dyDescent="0.25">
      <c r="A55" s="25"/>
      <c r="B55" s="25"/>
      <c r="C55" s="65"/>
      <c r="D55" s="65"/>
      <c r="E55" s="65"/>
      <c r="F55" s="65"/>
      <c r="G55" s="65"/>
      <c r="H55" s="65"/>
      <c r="I55" s="65"/>
      <c r="J55" s="65"/>
      <c r="K55" s="83"/>
      <c r="L55" s="65"/>
      <c r="M55" s="83"/>
      <c r="N55" s="65"/>
      <c r="O55" s="65"/>
      <c r="P55" s="83"/>
      <c r="Q55" s="15"/>
      <c r="R55" s="15"/>
      <c r="S55" s="15"/>
      <c r="T55" s="15"/>
    </row>
    <row r="56" spans="1:20" x14ac:dyDescent="0.25">
      <c r="A56" s="25"/>
      <c r="B56" s="25"/>
      <c r="C56" s="65"/>
      <c r="D56" s="65"/>
      <c r="E56" s="65"/>
      <c r="F56" s="65"/>
      <c r="G56" s="65"/>
      <c r="H56" s="65"/>
      <c r="I56" s="65"/>
      <c r="J56" s="65"/>
      <c r="K56" s="25"/>
      <c r="L56" s="65"/>
      <c r="M56" s="25"/>
      <c r="N56" s="65"/>
      <c r="O56" s="65"/>
      <c r="P56" s="25"/>
      <c r="Q56" s="15"/>
      <c r="R56" s="15"/>
      <c r="S56" s="15"/>
      <c r="T56" s="15"/>
    </row>
    <row r="57" spans="1:20" x14ac:dyDescent="0.25">
      <c r="A57" s="25"/>
      <c r="B57" s="25"/>
      <c r="C57" s="65"/>
      <c r="D57" s="65"/>
      <c r="E57" s="65"/>
      <c r="F57" s="65"/>
      <c r="G57" s="65"/>
      <c r="H57" s="65"/>
      <c r="I57" s="65"/>
      <c r="J57" s="65"/>
      <c r="K57" s="25"/>
      <c r="L57" s="65"/>
      <c r="M57" s="25"/>
      <c r="N57" s="65"/>
      <c r="O57" s="65"/>
      <c r="P57" s="25"/>
      <c r="Q57" s="15"/>
      <c r="R57" s="15"/>
      <c r="S57" s="15"/>
      <c r="T57" s="15"/>
    </row>
    <row r="58" spans="1:20" x14ac:dyDescent="0.25">
      <c r="A58" s="25"/>
      <c r="B58" s="25"/>
      <c r="C58" s="65"/>
      <c r="D58" s="65"/>
      <c r="E58" s="65"/>
      <c r="F58" s="65"/>
      <c r="G58" s="65"/>
      <c r="H58" s="65"/>
      <c r="I58" s="65"/>
      <c r="J58" s="65"/>
      <c r="K58" s="25"/>
      <c r="L58" s="65"/>
      <c r="M58" s="25"/>
      <c r="N58" s="65"/>
      <c r="O58" s="65"/>
      <c r="P58" s="25"/>
      <c r="Q58" s="15"/>
      <c r="R58" s="15"/>
      <c r="S58" s="15"/>
      <c r="T58" s="15"/>
    </row>
    <row r="59" spans="1:20" x14ac:dyDescent="0.25">
      <c r="A59" s="25"/>
      <c r="B59" s="25"/>
      <c r="C59" s="25"/>
      <c r="D59" s="25"/>
      <c r="E59" s="25"/>
      <c r="F59" s="25"/>
      <c r="G59" s="25"/>
      <c r="H59" s="25"/>
      <c r="I59" s="25"/>
      <c r="J59" s="25"/>
      <c r="K59" s="25"/>
      <c r="L59" s="25"/>
      <c r="M59" s="25"/>
      <c r="N59" s="25"/>
      <c r="O59" s="25"/>
      <c r="P59" s="25"/>
      <c r="Q59" s="15"/>
      <c r="R59" s="15"/>
      <c r="S59" s="15"/>
      <c r="T59" s="15"/>
    </row>
    <row r="60" spans="1:20" x14ac:dyDescent="0.25">
      <c r="A60" s="25"/>
      <c r="B60" s="25"/>
      <c r="C60" s="25"/>
      <c r="D60" s="25"/>
      <c r="E60" s="25"/>
      <c r="F60" s="25"/>
      <c r="G60" s="25"/>
      <c r="H60" s="25"/>
      <c r="I60" s="25"/>
      <c r="J60" s="25"/>
      <c r="K60" s="25"/>
      <c r="L60" s="25"/>
      <c r="M60" s="25"/>
      <c r="N60" s="25"/>
      <c r="O60" s="25"/>
      <c r="P60" s="25"/>
      <c r="Q60" s="15"/>
      <c r="R60" s="15"/>
      <c r="S60" s="15"/>
      <c r="T60" s="15"/>
    </row>
    <row r="61" spans="1:20" x14ac:dyDescent="0.25">
      <c r="A61" s="25"/>
      <c r="B61" s="25"/>
      <c r="C61" s="25"/>
      <c r="D61" s="25"/>
      <c r="E61" s="25"/>
      <c r="F61" s="25"/>
      <c r="G61" s="25"/>
      <c r="H61" s="25"/>
      <c r="I61" s="25"/>
      <c r="J61" s="25"/>
      <c r="K61" s="25"/>
      <c r="L61" s="25"/>
      <c r="M61" s="25"/>
      <c r="N61" s="25"/>
      <c r="O61" s="25"/>
      <c r="P61" s="25"/>
      <c r="Q61" s="15"/>
      <c r="R61" s="15"/>
      <c r="S61" s="15"/>
      <c r="T61" s="15"/>
    </row>
    <row r="62" spans="1:20" x14ac:dyDescent="0.25">
      <c r="A62" s="25"/>
      <c r="B62" s="25"/>
      <c r="C62" s="25"/>
      <c r="D62" s="25"/>
      <c r="E62" s="25"/>
      <c r="F62" s="25"/>
      <c r="G62" s="25"/>
      <c r="H62" s="25"/>
      <c r="I62" s="25"/>
      <c r="J62" s="25"/>
      <c r="K62" s="25"/>
      <c r="L62" s="25"/>
      <c r="M62" s="25"/>
      <c r="N62" s="25"/>
      <c r="O62" s="25"/>
      <c r="P62" s="25"/>
      <c r="Q62" s="15"/>
      <c r="R62" s="15"/>
      <c r="S62" s="15"/>
      <c r="T62" s="15"/>
    </row>
    <row r="63" spans="1:20" x14ac:dyDescent="0.25">
      <c r="A63" s="25"/>
      <c r="B63" s="25"/>
      <c r="C63" s="25"/>
      <c r="D63" s="25"/>
      <c r="E63" s="25"/>
      <c r="F63" s="25"/>
      <c r="G63" s="25"/>
      <c r="H63" s="25"/>
      <c r="I63" s="25"/>
      <c r="J63" s="25"/>
      <c r="K63" s="25"/>
      <c r="L63" s="25"/>
      <c r="M63" s="25"/>
      <c r="N63" s="25"/>
      <c r="O63" s="25"/>
      <c r="P63" s="25"/>
      <c r="Q63" s="15"/>
      <c r="R63" s="15"/>
      <c r="S63" s="15"/>
      <c r="T63" s="15"/>
    </row>
    <row r="64" spans="1:20" x14ac:dyDescent="0.25">
      <c r="A64" s="25"/>
      <c r="B64" s="25"/>
      <c r="C64" s="25"/>
      <c r="D64" s="25"/>
      <c r="E64" s="25"/>
      <c r="F64" s="25"/>
      <c r="G64" s="25"/>
      <c r="H64" s="25"/>
      <c r="I64" s="25"/>
      <c r="J64" s="25"/>
      <c r="K64" s="25"/>
      <c r="L64" s="25"/>
      <c r="M64" s="25"/>
      <c r="N64" s="25"/>
      <c r="O64" s="25"/>
      <c r="P64" s="25"/>
      <c r="Q64" s="15"/>
      <c r="R64" s="15"/>
      <c r="S64" s="15"/>
      <c r="T64" s="15"/>
    </row>
    <row r="65" spans="1:20" x14ac:dyDescent="0.25">
      <c r="A65" s="25"/>
      <c r="B65" s="25"/>
      <c r="C65" s="25"/>
      <c r="D65" s="25"/>
      <c r="E65" s="25"/>
      <c r="F65" s="25"/>
      <c r="G65" s="25"/>
      <c r="H65" s="25"/>
      <c r="I65" s="25"/>
      <c r="J65" s="25"/>
      <c r="K65" s="25"/>
      <c r="L65" s="25"/>
      <c r="M65" s="25"/>
      <c r="N65" s="25"/>
      <c r="O65" s="25"/>
      <c r="P65" s="25"/>
      <c r="Q65" s="15"/>
      <c r="R65" s="15"/>
      <c r="S65" s="15"/>
      <c r="T65" s="15"/>
    </row>
    <row r="66" spans="1:20" x14ac:dyDescent="0.25">
      <c r="A66" s="25"/>
      <c r="B66" s="25"/>
      <c r="C66" s="25"/>
      <c r="D66" s="25"/>
      <c r="E66" s="25"/>
      <c r="F66" s="25"/>
      <c r="G66" s="25"/>
      <c r="H66" s="25"/>
      <c r="I66" s="25"/>
      <c r="J66" s="25"/>
      <c r="K66" s="25"/>
      <c r="L66" s="25"/>
      <c r="M66" s="25"/>
      <c r="N66" s="25"/>
      <c r="O66" s="25"/>
      <c r="P66" s="25"/>
      <c r="Q66" s="15"/>
      <c r="R66" s="15"/>
      <c r="S66" s="15"/>
      <c r="T66" s="15"/>
    </row>
    <row r="67" spans="1:20" x14ac:dyDescent="0.25">
      <c r="A67" s="25"/>
      <c r="B67" s="25"/>
      <c r="C67" s="25"/>
      <c r="D67" s="25"/>
      <c r="E67" s="25"/>
      <c r="F67" s="25"/>
      <c r="G67" s="25"/>
      <c r="H67" s="25"/>
      <c r="I67" s="25"/>
      <c r="J67" s="25"/>
      <c r="K67" s="25"/>
      <c r="L67" s="25"/>
      <c r="M67" s="25"/>
      <c r="N67" s="25"/>
      <c r="O67" s="25"/>
      <c r="P67" s="25"/>
      <c r="Q67" s="15"/>
      <c r="R67" s="15"/>
      <c r="S67" s="15"/>
      <c r="T67" s="15"/>
    </row>
    <row r="68" spans="1:20" x14ac:dyDescent="0.25">
      <c r="A68" s="25"/>
      <c r="B68" s="25"/>
      <c r="C68" s="25"/>
      <c r="D68" s="25"/>
      <c r="E68" s="25"/>
      <c r="F68" s="25"/>
      <c r="G68" s="25"/>
      <c r="H68" s="25"/>
      <c r="I68" s="25"/>
      <c r="J68" s="25"/>
      <c r="K68" s="25"/>
      <c r="L68" s="25"/>
      <c r="M68" s="25"/>
      <c r="N68" s="25"/>
      <c r="O68" s="25"/>
      <c r="P68" s="25"/>
      <c r="Q68" s="15"/>
      <c r="R68" s="15"/>
      <c r="S68" s="15"/>
      <c r="T68" s="15"/>
    </row>
    <row r="69" spans="1:20" x14ac:dyDescent="0.25">
      <c r="A69" s="25"/>
      <c r="B69" s="25"/>
      <c r="C69" s="25"/>
      <c r="D69" s="25"/>
      <c r="E69" s="25"/>
      <c r="F69" s="25"/>
      <c r="G69" s="25"/>
      <c r="H69" s="25"/>
      <c r="I69" s="25"/>
      <c r="J69" s="25"/>
      <c r="K69" s="25"/>
      <c r="L69" s="25"/>
      <c r="M69" s="25"/>
      <c r="N69" s="25"/>
      <c r="O69" s="25"/>
      <c r="P69" s="25"/>
      <c r="Q69" s="15"/>
      <c r="R69" s="15"/>
      <c r="S69" s="15"/>
      <c r="T69" s="15"/>
    </row>
    <row r="70" spans="1:20" x14ac:dyDescent="0.25">
      <c r="Q70" s="15"/>
      <c r="R70" s="15"/>
      <c r="S70" s="15"/>
      <c r="T70" s="15"/>
    </row>
    <row r="71" spans="1:20" x14ac:dyDescent="0.25">
      <c r="Q71" s="15"/>
      <c r="R71" s="15"/>
      <c r="S71" s="15"/>
      <c r="T71" s="15"/>
    </row>
  </sheetData>
  <mergeCells count="16">
    <mergeCell ref="A7:B7"/>
    <mergeCell ref="E38:F38"/>
    <mergeCell ref="G38:I38"/>
    <mergeCell ref="J38:P38"/>
    <mergeCell ref="A1:P1"/>
    <mergeCell ref="A2:P2"/>
    <mergeCell ref="A3:P3"/>
    <mergeCell ref="E5:F5"/>
    <mergeCell ref="G5:I5"/>
    <mergeCell ref="J5:P5"/>
    <mergeCell ref="J39:K39"/>
    <mergeCell ref="L39:M39"/>
    <mergeCell ref="N39:O39"/>
    <mergeCell ref="J6:K6"/>
    <mergeCell ref="L6:M6"/>
    <mergeCell ref="N6:O6"/>
  </mergeCells>
  <printOptions horizontalCentered="1"/>
  <pageMargins left="0.7" right="0.7" top="0.75" bottom="0.75" header="0.3" footer="0.3"/>
  <pageSetup fitToHeight="0" orientation="landscape" r:id="rId1"/>
  <headerFooter>
    <oddFooter>&amp;R&amp;P</oddFooter>
  </headerFooter>
  <colBreaks count="1" manualBreakCount="1">
    <brk id="16"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55CF4-BA82-4358-974B-155AF800247E}">
  <sheetPr>
    <pageSetUpPr fitToPage="1"/>
  </sheetPr>
  <dimension ref="A1:F37"/>
  <sheetViews>
    <sheetView view="pageLayout" zoomScaleNormal="100" workbookViewId="0">
      <selection activeCell="K17" sqref="K17"/>
    </sheetView>
  </sheetViews>
  <sheetFormatPr defaultRowHeight="15.75" x14ac:dyDescent="0.25"/>
  <cols>
    <col min="1" max="1" width="7.42578125" style="15" customWidth="1"/>
    <col min="2" max="2" width="30.28515625" style="15" bestFit="1" customWidth="1"/>
    <col min="3" max="3" width="7.42578125" style="15" customWidth="1"/>
    <col min="4" max="4" width="66.140625" style="15" customWidth="1"/>
    <col min="5" max="5" width="13" style="15" customWidth="1"/>
    <col min="6" max="6" width="7.7109375" style="15" customWidth="1"/>
    <col min="7" max="16384" width="9.140625" style="15"/>
  </cols>
  <sheetData>
    <row r="1" spans="1:6" x14ac:dyDescent="0.25">
      <c r="A1" s="314" t="s">
        <v>0</v>
      </c>
      <c r="B1" s="314"/>
      <c r="C1" s="314"/>
      <c r="D1" s="314"/>
      <c r="E1" s="314"/>
      <c r="F1" s="314"/>
    </row>
    <row r="2" spans="1:6" x14ac:dyDescent="0.25">
      <c r="A2" s="314" t="s">
        <v>184</v>
      </c>
      <c r="B2" s="314"/>
      <c r="C2" s="314"/>
      <c r="D2" s="314"/>
      <c r="E2" s="314"/>
      <c r="F2" s="314"/>
    </row>
    <row r="3" spans="1:6" x14ac:dyDescent="0.25">
      <c r="A3" s="323" t="s">
        <v>185</v>
      </c>
      <c r="B3" s="323"/>
      <c r="C3" s="323"/>
      <c r="D3" s="323"/>
      <c r="E3" s="323"/>
      <c r="F3" s="323"/>
    </row>
    <row r="4" spans="1:6" x14ac:dyDescent="0.25">
      <c r="A4" s="25"/>
      <c r="B4" s="25"/>
      <c r="C4" s="25"/>
      <c r="D4" s="25"/>
      <c r="E4" s="25"/>
    </row>
    <row r="5" spans="1:6" ht="15.75" customHeight="1" x14ac:dyDescent="0.25">
      <c r="A5" s="326" t="s">
        <v>67</v>
      </c>
      <c r="B5" s="84"/>
      <c r="C5" s="326" t="s">
        <v>68</v>
      </c>
      <c r="D5" s="85" t="s">
        <v>69</v>
      </c>
      <c r="E5" s="326" t="s">
        <v>70</v>
      </c>
      <c r="F5" s="86"/>
    </row>
    <row r="6" spans="1:6" ht="16.5" thickBot="1" x14ac:dyDescent="0.3">
      <c r="A6" s="327"/>
      <c r="B6" s="87" t="s">
        <v>71</v>
      </c>
      <c r="C6" s="327"/>
      <c r="D6" s="88" t="s">
        <v>72</v>
      </c>
      <c r="E6" s="327"/>
      <c r="F6" s="88" t="s">
        <v>73</v>
      </c>
    </row>
    <row r="7" spans="1:6" ht="16.5" thickTop="1" x14ac:dyDescent="0.25">
      <c r="A7" s="324" t="str">
        <f>'Probate 235'!A7</f>
        <v>EXPENDITURES</v>
      </c>
      <c r="B7" s="324"/>
      <c r="C7" s="324"/>
      <c r="D7" s="324"/>
      <c r="E7" s="25"/>
    </row>
    <row r="8" spans="1:6" x14ac:dyDescent="0.25">
      <c r="A8" s="325" t="str">
        <f>'Probate 235'!A8</f>
        <v>Personnel Services</v>
      </c>
      <c r="B8" s="325"/>
      <c r="C8" s="325"/>
      <c r="D8" s="325"/>
      <c r="E8" s="77"/>
      <c r="F8" s="89"/>
    </row>
    <row r="9" spans="1:6" hidden="1" x14ac:dyDescent="0.25">
      <c r="A9" s="90">
        <f>'Probate 235'!A9</f>
        <v>51030</v>
      </c>
      <c r="B9" s="90" t="str">
        <f>'Probate 235'!B9</f>
        <v>Deputy Register Wages</v>
      </c>
      <c r="C9" s="91" t="s">
        <v>74</v>
      </c>
      <c r="D9" s="95" t="s">
        <v>603</v>
      </c>
      <c r="E9" s="54">
        <f>'Probate 235'!J9</f>
        <v>64232</v>
      </c>
      <c r="F9" s="92">
        <f>'Probate 235'!K9</f>
        <v>0.17766125187928569</v>
      </c>
    </row>
    <row r="10" spans="1:6" ht="15.75" hidden="1" customHeight="1" x14ac:dyDescent="0.25">
      <c r="A10" s="90">
        <f>'Probate 235'!A10</f>
        <v>51040</v>
      </c>
      <c r="B10" s="90" t="str">
        <f>'Probate 235'!B10</f>
        <v>Probate Clerk Wages</v>
      </c>
      <c r="C10" s="91" t="s">
        <v>74</v>
      </c>
      <c r="D10" s="95" t="s">
        <v>604</v>
      </c>
      <c r="E10" s="54">
        <f>'Probate 235'!J10</f>
        <v>100368</v>
      </c>
      <c r="F10" s="92">
        <f>'Probate 235'!K10</f>
        <v>1.2301026529796026</v>
      </c>
    </row>
    <row r="11" spans="1:6" ht="15.75" customHeight="1" x14ac:dyDescent="0.25">
      <c r="A11" s="90">
        <f>'Probate 235'!A11</f>
        <v>51069</v>
      </c>
      <c r="B11" s="90" t="str">
        <f>'Probate 235'!B11</f>
        <v>Full-Time Wages</v>
      </c>
      <c r="C11" s="91" t="s">
        <v>74</v>
      </c>
      <c r="D11" s="95" t="s">
        <v>736</v>
      </c>
      <c r="E11" s="54">
        <f>'Probate 235'!J11</f>
        <v>164600</v>
      </c>
      <c r="F11" s="92">
        <f>'Probate 235'!K11</f>
        <v>0.65347370112910352</v>
      </c>
    </row>
    <row r="12" spans="1:6" x14ac:dyDescent="0.25">
      <c r="A12" s="90">
        <f>'Probate 235'!A12</f>
        <v>51070</v>
      </c>
      <c r="B12" s="90" t="str">
        <f>'Probate 235'!B12</f>
        <v>Elected Official Wages</v>
      </c>
      <c r="C12" s="91" t="s">
        <v>74</v>
      </c>
      <c r="D12" s="95" t="s">
        <v>737</v>
      </c>
      <c r="E12" s="54">
        <f>'Probate 235'!J12</f>
        <v>115084</v>
      </c>
      <c r="F12" s="92">
        <f>'Probate 235'!K12</f>
        <v>3.2013917535018026E-2</v>
      </c>
    </row>
    <row r="13" spans="1:6" x14ac:dyDescent="0.25">
      <c r="A13" s="90">
        <f>'Probate 235'!A13</f>
        <v>51300</v>
      </c>
      <c r="B13" s="90" t="str">
        <f>'Probate 235'!B13</f>
        <v>Part-Time Wages</v>
      </c>
      <c r="C13" s="91" t="s">
        <v>74</v>
      </c>
      <c r="D13" s="95" t="s">
        <v>198</v>
      </c>
      <c r="E13" s="54">
        <f>'Probate 235'!J13</f>
        <v>0</v>
      </c>
      <c r="F13" s="92">
        <f>'Probate 235'!K13</f>
        <v>0</v>
      </c>
    </row>
    <row r="14" spans="1:6" x14ac:dyDescent="0.25">
      <c r="A14" s="90">
        <f>'Probate 235'!A14</f>
        <v>51500</v>
      </c>
      <c r="B14" s="90" t="str">
        <f>'Probate 235'!B14</f>
        <v>Overtime Wages</v>
      </c>
      <c r="C14" s="91" t="s">
        <v>74</v>
      </c>
      <c r="D14" s="95" t="s">
        <v>199</v>
      </c>
      <c r="E14" s="54">
        <f>'Probate 235'!J14</f>
        <v>3500</v>
      </c>
      <c r="F14" s="92">
        <f>'Probate 235'!K14</f>
        <v>0</v>
      </c>
    </row>
    <row r="15" spans="1:6" x14ac:dyDescent="0.25">
      <c r="A15" s="25"/>
      <c r="B15" s="25"/>
      <c r="C15" s="25"/>
      <c r="D15" s="25"/>
      <c r="E15" s="65"/>
      <c r="F15" s="96"/>
    </row>
    <row r="16" spans="1:6" x14ac:dyDescent="0.25">
      <c r="A16" s="325" t="str">
        <f>'Probate 235'!A17</f>
        <v>Supplies &amp; Operating Expenses</v>
      </c>
      <c r="B16" s="325"/>
      <c r="C16" s="325"/>
      <c r="D16" s="325"/>
      <c r="E16" s="54"/>
      <c r="F16" s="92"/>
    </row>
    <row r="17" spans="1:6" x14ac:dyDescent="0.25">
      <c r="A17" s="93">
        <f>'Probate 235'!A18</f>
        <v>53010</v>
      </c>
      <c r="B17" s="90" t="str">
        <f>'Probate 235'!B18</f>
        <v>Office Supplies</v>
      </c>
      <c r="C17" s="91" t="s">
        <v>74</v>
      </c>
      <c r="D17" s="95" t="s">
        <v>200</v>
      </c>
      <c r="E17" s="98">
        <f>'Probate 235'!J18</f>
        <v>4500</v>
      </c>
      <c r="F17" s="99">
        <f>'Probate 235'!K18</f>
        <v>0.5</v>
      </c>
    </row>
    <row r="18" spans="1:6" x14ac:dyDescent="0.25">
      <c r="A18" s="93">
        <f>'Probate 235'!A19</f>
        <v>53050</v>
      </c>
      <c r="B18" s="90" t="str">
        <f>'Probate 235'!B19</f>
        <v>Books &amp; Periodicals</v>
      </c>
      <c r="C18" s="91" t="s">
        <v>74</v>
      </c>
      <c r="D18" s="95" t="s">
        <v>201</v>
      </c>
      <c r="E18" s="98">
        <f>'Probate 235'!J19</f>
        <v>1000</v>
      </c>
      <c r="F18" s="99">
        <f>'Probate 235'!K19</f>
        <v>0</v>
      </c>
    </row>
    <row r="19" spans="1:6" x14ac:dyDescent="0.25">
      <c r="A19" s="93">
        <f>'Probate 235'!A20</f>
        <v>53060</v>
      </c>
      <c r="B19" s="90" t="str">
        <f>'Probate 235'!B20</f>
        <v>Postage</v>
      </c>
      <c r="C19" s="91" t="s">
        <v>74</v>
      </c>
      <c r="D19" s="95" t="s">
        <v>202</v>
      </c>
      <c r="E19" s="98">
        <f>'Probate 235'!J20</f>
        <v>5500</v>
      </c>
      <c r="F19" s="99">
        <f>'Probate 235'!K20</f>
        <v>0.83333333333333337</v>
      </c>
    </row>
    <row r="20" spans="1:6" x14ac:dyDescent="0.25">
      <c r="A20" s="93">
        <f>'Probate 235'!A21</f>
        <v>56100</v>
      </c>
      <c r="B20" s="90" t="str">
        <f>'Probate 235'!B21</f>
        <v>Travel</v>
      </c>
      <c r="C20" s="91" t="s">
        <v>74</v>
      </c>
      <c r="D20" s="94" t="s">
        <v>203</v>
      </c>
      <c r="E20" s="98">
        <f>'Probate 235'!J21</f>
        <v>550</v>
      </c>
      <c r="F20" s="99">
        <f>'Probate 235'!K21</f>
        <v>0</v>
      </c>
    </row>
    <row r="21" spans="1:6" x14ac:dyDescent="0.25">
      <c r="A21" s="25"/>
      <c r="B21" s="25"/>
      <c r="C21" s="25"/>
      <c r="D21" s="25"/>
      <c r="E21" s="65"/>
      <c r="F21" s="96"/>
    </row>
    <row r="22" spans="1:6" x14ac:dyDescent="0.25">
      <c r="A22" s="325" t="str">
        <f>'Probate 235'!A23</f>
        <v>Purchased &amp; Contractual Services</v>
      </c>
      <c r="B22" s="325"/>
      <c r="C22" s="325"/>
      <c r="D22" s="325"/>
      <c r="E22" s="54"/>
      <c r="F22" s="92"/>
    </row>
    <row r="23" spans="1:6" x14ac:dyDescent="0.25">
      <c r="A23" s="93">
        <f>'Probate 235'!A24</f>
        <v>54010</v>
      </c>
      <c r="B23" s="90" t="str">
        <f>'Probate 235'!B24</f>
        <v>Training/Professional Development</v>
      </c>
      <c r="C23" s="91" t="s">
        <v>74</v>
      </c>
      <c r="D23" s="94" t="s">
        <v>203</v>
      </c>
      <c r="E23" s="98">
        <f>'Probate 235'!J24</f>
        <v>4000</v>
      </c>
      <c r="F23" s="99">
        <f>'Probate 235'!K24</f>
        <v>0</v>
      </c>
    </row>
    <row r="24" spans="1:6" x14ac:dyDescent="0.25">
      <c r="A24" s="93">
        <f>'Probate 235'!A25</f>
        <v>54020</v>
      </c>
      <c r="B24" s="90" t="str">
        <f>'Probate 235'!B25</f>
        <v>Dues/Memberships</v>
      </c>
      <c r="C24" s="91" t="s">
        <v>74</v>
      </c>
      <c r="D24" s="94" t="s">
        <v>204</v>
      </c>
      <c r="E24" s="98">
        <f>'Probate 235'!J25</f>
        <v>450</v>
      </c>
      <c r="F24" s="99">
        <f>'Probate 235'!K25</f>
        <v>0</v>
      </c>
    </row>
    <row r="25" spans="1:6" x14ac:dyDescent="0.25">
      <c r="A25" s="93">
        <f>'Probate 235'!A26</f>
        <v>54510</v>
      </c>
      <c r="B25" s="90" t="str">
        <f>'Probate 235'!B26</f>
        <v>Professional Services</v>
      </c>
      <c r="C25" s="91" t="s">
        <v>74</v>
      </c>
      <c r="D25" s="95" t="s">
        <v>203</v>
      </c>
      <c r="E25" s="98">
        <f>'Probate 235'!J26</f>
        <v>12000</v>
      </c>
      <c r="F25" s="99">
        <f>'Probate 235'!K26</f>
        <v>-0.33333333333333331</v>
      </c>
    </row>
    <row r="26" spans="1:6" x14ac:dyDescent="0.25">
      <c r="A26" s="93">
        <f>'Probate 235'!A27</f>
        <v>54530</v>
      </c>
      <c r="B26" s="90" t="str">
        <f>'Probate 235'!B27</f>
        <v>Document Management</v>
      </c>
      <c r="C26" s="91" t="s">
        <v>74</v>
      </c>
      <c r="D26" s="94" t="s">
        <v>203</v>
      </c>
      <c r="E26" s="98">
        <f>'Probate 235'!J27</f>
        <v>2470</v>
      </c>
      <c r="F26" s="99">
        <f>'Probate 235'!K27</f>
        <v>0</v>
      </c>
    </row>
    <row r="27" spans="1:6" x14ac:dyDescent="0.25">
      <c r="A27" s="93">
        <f>'Probate 235'!A28</f>
        <v>55400</v>
      </c>
      <c r="B27" s="90" t="str">
        <f>'Probate 235'!B28</f>
        <v>Equipment Repairs &amp; Maintenance</v>
      </c>
      <c r="C27" s="91" t="s">
        <v>74</v>
      </c>
      <c r="D27" s="94" t="s">
        <v>203</v>
      </c>
      <c r="E27" s="98">
        <f>'Probate 235'!J28</f>
        <v>300</v>
      </c>
      <c r="F27" s="99">
        <f>'Probate 235'!K28</f>
        <v>0</v>
      </c>
    </row>
    <row r="28" spans="1:6" x14ac:dyDescent="0.25">
      <c r="A28" s="93">
        <f>'Probate 235'!A29</f>
        <v>55405</v>
      </c>
      <c r="B28" s="90" t="str">
        <f>'Probate 235'!B29</f>
        <v>Copiers Lease &amp; Maintenance</v>
      </c>
      <c r="C28" s="91" t="s">
        <v>74</v>
      </c>
      <c r="D28" s="94" t="s">
        <v>203</v>
      </c>
      <c r="E28" s="98">
        <f>'Probate 235'!J29</f>
        <v>1405</v>
      </c>
      <c r="F28" s="99">
        <f>'Probate 235'!K29</f>
        <v>0</v>
      </c>
    </row>
    <row r="29" spans="1:6" x14ac:dyDescent="0.25">
      <c r="A29" s="93">
        <f>'Probate 235'!A30</f>
        <v>56020</v>
      </c>
      <c r="B29" s="90" t="str">
        <f>'Probate 235'!B30</f>
        <v>Judicial Liability Insurance</v>
      </c>
      <c r="C29" s="91" t="s">
        <v>74</v>
      </c>
      <c r="D29" s="128" t="s">
        <v>203</v>
      </c>
      <c r="E29" s="98">
        <f>'Probate 235'!J30</f>
        <v>160</v>
      </c>
      <c r="F29" s="99">
        <f>'Probate 235'!K30</f>
        <v>0</v>
      </c>
    </row>
    <row r="30" spans="1:6" x14ac:dyDescent="0.25">
      <c r="A30" s="93">
        <f>'Probate 235'!A31</f>
        <v>56200</v>
      </c>
      <c r="B30" s="90" t="str">
        <f>'Probate 235'!B31</f>
        <v>Advertising</v>
      </c>
      <c r="C30" s="91" t="s">
        <v>74</v>
      </c>
      <c r="D30" s="94" t="s">
        <v>205</v>
      </c>
      <c r="E30" s="98">
        <f>'Probate 235'!J31</f>
        <v>14500</v>
      </c>
      <c r="F30" s="99">
        <f>'Probate 235'!K31</f>
        <v>0.11538461538461539</v>
      </c>
    </row>
    <row r="31" spans="1:6" x14ac:dyDescent="0.25">
      <c r="A31" s="25"/>
      <c r="B31" s="25"/>
      <c r="C31" s="25"/>
      <c r="D31" s="25"/>
      <c r="E31" s="65"/>
      <c r="F31" s="96"/>
    </row>
    <row r="32" spans="1:6" x14ac:dyDescent="0.25">
      <c r="A32" s="25"/>
      <c r="B32" s="25"/>
      <c r="C32" s="25"/>
      <c r="D32" s="25"/>
      <c r="E32" s="65"/>
      <c r="F32" s="96"/>
    </row>
    <row r="33" spans="1:6" x14ac:dyDescent="0.25">
      <c r="A33" s="325" t="str">
        <f>'Probate 235'!A40</f>
        <v>REVENUES</v>
      </c>
      <c r="B33" s="325"/>
      <c r="C33" s="325"/>
      <c r="D33" s="325"/>
      <c r="E33" s="102"/>
      <c r="F33" s="92"/>
    </row>
    <row r="34" spans="1:6" x14ac:dyDescent="0.25">
      <c r="A34" s="90">
        <f>'Probate 235'!A41</f>
        <v>44119</v>
      </c>
      <c r="B34" s="90" t="str">
        <f>'Probate 235'!B41</f>
        <v>Official Fees</v>
      </c>
      <c r="C34" s="91" t="s">
        <v>74</v>
      </c>
      <c r="D34" s="90" t="s">
        <v>206</v>
      </c>
      <c r="E34" s="98">
        <f>'Probate 235'!J41</f>
        <v>100000</v>
      </c>
      <c r="F34" s="99">
        <f>'Probate 235'!K41</f>
        <v>0</v>
      </c>
    </row>
    <row r="35" spans="1:6" x14ac:dyDescent="0.25">
      <c r="A35" s="90">
        <f>'Probate 235'!A42</f>
        <v>44131</v>
      </c>
      <c r="B35" s="90" t="str">
        <f>'Probate 235'!B42</f>
        <v>Publication Fees</v>
      </c>
      <c r="C35" s="91" t="s">
        <v>74</v>
      </c>
      <c r="D35" s="90" t="s">
        <v>207</v>
      </c>
      <c r="E35" s="98">
        <f>'Probate 235'!J42</f>
        <v>13200</v>
      </c>
      <c r="F35" s="99">
        <f>'Probate 235'!K42</f>
        <v>0</v>
      </c>
    </row>
    <row r="36" spans="1:6" x14ac:dyDescent="0.25">
      <c r="A36" s="90">
        <f>'Probate 235'!A43</f>
        <v>44132</v>
      </c>
      <c r="B36" s="90" t="str">
        <f>'Probate 235'!B43</f>
        <v>Passport Fees</v>
      </c>
      <c r="C36" s="91" t="s">
        <v>74</v>
      </c>
      <c r="D36" s="90" t="s">
        <v>208</v>
      </c>
      <c r="E36" s="98">
        <f>'Probate 235'!J43</f>
        <v>9000</v>
      </c>
      <c r="F36" s="99">
        <f>'Probate 235'!K43</f>
        <v>1</v>
      </c>
    </row>
    <row r="37" spans="1:6" x14ac:dyDescent="0.25">
      <c r="A37" s="90">
        <f>'Probate 235'!A44</f>
        <v>44411</v>
      </c>
      <c r="B37" s="90" t="str">
        <f>'Probate 235'!B44</f>
        <v>Miscellaneous</v>
      </c>
      <c r="C37" s="91" t="s">
        <v>74</v>
      </c>
      <c r="D37" s="94" t="s">
        <v>203</v>
      </c>
      <c r="E37" s="98">
        <f>'Probate 235'!J44</f>
        <v>200</v>
      </c>
      <c r="F37" s="99">
        <f>'Probate 235'!K44</f>
        <v>0</v>
      </c>
    </row>
  </sheetData>
  <mergeCells count="11">
    <mergeCell ref="A1:F1"/>
    <mergeCell ref="A2:F2"/>
    <mergeCell ref="A3:F3"/>
    <mergeCell ref="A5:A6"/>
    <mergeCell ref="C5:C6"/>
    <mergeCell ref="E5:E6"/>
    <mergeCell ref="A7:D7"/>
    <mergeCell ref="A8:D8"/>
    <mergeCell ref="A16:D16"/>
    <mergeCell ref="A22:D22"/>
    <mergeCell ref="A33:D33"/>
  </mergeCells>
  <printOptions horizontalCentered="1"/>
  <pageMargins left="0.7" right="0.7" top="0.75" bottom="0.75" header="0.3" footer="0.3"/>
  <pageSetup scale="92" fitToHeight="0" orientation="landscape" r:id="rId1"/>
  <headerFooter>
    <oddFooter>&amp;R&amp;P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265B4-E61A-4BF8-AD8E-76A21D99237C}">
  <sheetPr>
    <pageSetUpPr fitToPage="1"/>
  </sheetPr>
  <dimension ref="A1:L26"/>
  <sheetViews>
    <sheetView view="pageLayout" zoomScaleNormal="100" workbookViewId="0">
      <selection activeCell="K17" sqref="K17"/>
    </sheetView>
  </sheetViews>
  <sheetFormatPr defaultColWidth="9.140625" defaultRowHeight="15.75" customHeight="1" x14ac:dyDescent="0.25"/>
  <cols>
    <col min="1" max="1" width="34.28515625" style="1" bestFit="1" customWidth="1"/>
    <col min="2" max="9" width="10.85546875" style="1" customWidth="1"/>
    <col min="10" max="12" width="10.85546875" style="1" hidden="1" customWidth="1"/>
    <col min="13" max="16384" width="9.140625" style="1"/>
  </cols>
  <sheetData>
    <row r="1" spans="1:12" ht="15.75" customHeight="1" x14ac:dyDescent="0.25">
      <c r="A1" s="314" t="s">
        <v>0</v>
      </c>
      <c r="B1" s="314"/>
      <c r="C1" s="314"/>
      <c r="D1" s="314"/>
      <c r="E1" s="314"/>
      <c r="F1" s="314"/>
      <c r="G1" s="314"/>
      <c r="H1" s="314"/>
      <c r="I1" s="314"/>
      <c r="J1" s="314"/>
      <c r="K1" s="314"/>
      <c r="L1" s="314"/>
    </row>
    <row r="2" spans="1:12" ht="15.75" customHeight="1" x14ac:dyDescent="0.25">
      <c r="A2" s="314" t="s">
        <v>359</v>
      </c>
      <c r="B2" s="314"/>
      <c r="C2" s="314"/>
      <c r="D2" s="314"/>
      <c r="E2" s="314"/>
      <c r="F2" s="314"/>
      <c r="G2" s="314"/>
      <c r="H2" s="314"/>
      <c r="I2" s="314"/>
      <c r="J2" s="314"/>
      <c r="K2" s="314"/>
      <c r="L2" s="314"/>
    </row>
    <row r="3" spans="1:12" ht="15.75" customHeight="1" x14ac:dyDescent="0.25">
      <c r="A3" s="315" t="s">
        <v>123</v>
      </c>
      <c r="B3" s="315"/>
      <c r="C3" s="315"/>
      <c r="D3" s="315"/>
      <c r="E3" s="315"/>
      <c r="F3" s="315"/>
      <c r="G3" s="315"/>
      <c r="H3" s="315"/>
      <c r="I3" s="315"/>
      <c r="J3" s="315"/>
      <c r="K3" s="315"/>
      <c r="L3" s="315"/>
    </row>
    <row r="5" spans="1:12" ht="15.75" customHeight="1" x14ac:dyDescent="0.25">
      <c r="A5" s="3" t="s">
        <v>3</v>
      </c>
    </row>
    <row r="6" spans="1:12" ht="15.75" customHeight="1" x14ac:dyDescent="0.25">
      <c r="A6" s="1" t="s">
        <v>360</v>
      </c>
    </row>
    <row r="8" spans="1:12" ht="15.75" customHeight="1" x14ac:dyDescent="0.25">
      <c r="A8" s="3" t="s">
        <v>5</v>
      </c>
    </row>
    <row r="9" spans="1:12" ht="15.75" customHeight="1" x14ac:dyDescent="0.25">
      <c r="A9" s="1" t="s">
        <v>361</v>
      </c>
    </row>
    <row r="11" spans="1:12" ht="15.75" customHeight="1" x14ac:dyDescent="0.25">
      <c r="A11" s="3" t="s">
        <v>7</v>
      </c>
    </row>
    <row r="12" spans="1:12" ht="15.75" customHeight="1" x14ac:dyDescent="0.25">
      <c r="A12" s="1" t="s">
        <v>362</v>
      </c>
    </row>
    <row r="14" spans="1:12" ht="15.75" customHeight="1" x14ac:dyDescent="0.25">
      <c r="A14" s="312" t="s">
        <v>9</v>
      </c>
      <c r="B14" s="312"/>
      <c r="C14" s="312"/>
      <c r="D14" s="312"/>
      <c r="E14" s="312"/>
      <c r="F14" s="312"/>
      <c r="G14" s="312"/>
      <c r="H14" s="312"/>
      <c r="I14" s="312"/>
      <c r="J14" s="312"/>
      <c r="K14" s="312"/>
      <c r="L14" s="312"/>
    </row>
    <row r="15" spans="1:12" ht="15.75" customHeight="1" x14ac:dyDescent="0.25">
      <c r="A15" s="4"/>
      <c r="B15" s="5" t="str">
        <f>'VOCA 710'!C5</f>
        <v>FY20-21</v>
      </c>
      <c r="C15" s="5" t="str">
        <f>'VOCA 710'!D5</f>
        <v>FY21-22</v>
      </c>
      <c r="D15" s="313" t="str">
        <f>'VOCA 710'!E5</f>
        <v>FY22-23</v>
      </c>
      <c r="E15" s="313"/>
      <c r="F15" s="313" t="str">
        <f>'VOCA 710'!G5</f>
        <v>FY23-24</v>
      </c>
      <c r="G15" s="313"/>
      <c r="H15" s="313"/>
      <c r="I15" s="313" t="s">
        <v>88</v>
      </c>
      <c r="J15" s="313"/>
      <c r="K15" s="313"/>
      <c r="L15" s="313"/>
    </row>
    <row r="16" spans="1:12" ht="15.75" customHeight="1" thickBot="1" x14ac:dyDescent="0.3">
      <c r="A16" s="6"/>
      <c r="B16" s="7" t="str">
        <f>'VOCA 710'!C6</f>
        <v>Actual</v>
      </c>
      <c r="C16" s="7" t="str">
        <f>'VOCA 710'!D6</f>
        <v>Actual</v>
      </c>
      <c r="D16" s="7" t="str">
        <f>'VOCA 710'!E6</f>
        <v>Budget</v>
      </c>
      <c r="E16" s="7" t="str">
        <f>'VOCA 710'!F6</f>
        <v>Actual</v>
      </c>
      <c r="F16" s="7" t="str">
        <f>'VOCA 710'!G6</f>
        <v>Budget</v>
      </c>
      <c r="G16" s="7" t="str">
        <f>'VOCA 710'!H6</f>
        <v>YTD</v>
      </c>
      <c r="H16" s="7" t="str">
        <f>'VOCA 710'!I6</f>
        <v>Est. EOY</v>
      </c>
      <c r="I16" s="7" t="s">
        <v>11</v>
      </c>
      <c r="J16" s="7" t="s">
        <v>12</v>
      </c>
      <c r="K16" s="7" t="s">
        <v>13</v>
      </c>
      <c r="L16" s="7" t="s">
        <v>14</v>
      </c>
    </row>
    <row r="17" spans="1:12" ht="15.75" customHeight="1" thickTop="1" x14ac:dyDescent="0.25">
      <c r="A17" s="1" t="str">
        <f>'VOCA 710'!A8</f>
        <v>Personnel Services</v>
      </c>
      <c r="B17" s="8">
        <f>'VOCA 710'!C9</f>
        <v>43319</v>
      </c>
      <c r="C17" s="8">
        <f>'VOCA 710'!D9</f>
        <v>45846</v>
      </c>
      <c r="D17" s="8">
        <f>'VOCA 710'!E9</f>
        <v>57271</v>
      </c>
      <c r="E17" s="8">
        <f>'VOCA 710'!F9</f>
        <v>57504</v>
      </c>
      <c r="F17" s="8">
        <f>'VOCA 710'!G11</f>
        <v>66000</v>
      </c>
      <c r="G17" s="8">
        <f>'VOCA 710'!H9</f>
        <v>32352</v>
      </c>
      <c r="H17" s="8">
        <f>'VOCA 710'!I9</f>
        <v>65000</v>
      </c>
      <c r="I17" s="9">
        <f>'VOCA 710'!J11</f>
        <v>68080</v>
      </c>
      <c r="J17" s="9">
        <f>'VOCA 710'!L11</f>
        <v>0</v>
      </c>
      <c r="K17" s="9">
        <f>'VOCA 710'!N11</f>
        <v>0</v>
      </c>
      <c r="L17" s="9">
        <f>'VOCA 710'!P11</f>
        <v>0</v>
      </c>
    </row>
    <row r="18" spans="1:12" ht="15.75" customHeight="1" x14ac:dyDescent="0.25">
      <c r="A18" s="1" t="str">
        <f>'VOCA 710'!A13</f>
        <v>Employee Benefits</v>
      </c>
      <c r="B18" s="8">
        <f>'VOCA 710'!C22</f>
        <v>32081</v>
      </c>
      <c r="C18" s="8">
        <f>'VOCA 710'!D22</f>
        <v>30849</v>
      </c>
      <c r="D18" s="8">
        <f>'VOCA 710'!E22</f>
        <v>34458</v>
      </c>
      <c r="E18" s="8">
        <f>'VOCA 710'!F22</f>
        <v>35147</v>
      </c>
      <c r="F18" s="8">
        <f>'VOCA 710'!G22</f>
        <v>37560</v>
      </c>
      <c r="G18" s="8">
        <f>'VOCA 710'!H22</f>
        <v>18834</v>
      </c>
      <c r="H18" s="8">
        <f>'VOCA 710'!I22</f>
        <v>37560</v>
      </c>
      <c r="I18" s="9">
        <f>'VOCA 710'!J22</f>
        <v>40845</v>
      </c>
      <c r="J18" s="9">
        <f>'VOCA 710'!L22</f>
        <v>0</v>
      </c>
      <c r="K18" s="9">
        <f>'VOCA 710'!N22</f>
        <v>0</v>
      </c>
      <c r="L18" s="9">
        <f>'VOCA 710'!P22</f>
        <v>0</v>
      </c>
    </row>
    <row r="19" spans="1:12" ht="15.75" customHeight="1" x14ac:dyDescent="0.25">
      <c r="A19" s="1" t="str">
        <f>'VOCA 710'!A24</f>
        <v>Supplies &amp; Operating Expenses</v>
      </c>
      <c r="B19" s="8">
        <f>'VOCA 710'!C26</f>
        <v>0</v>
      </c>
      <c r="C19" s="8">
        <f>'VOCA 710'!D26</f>
        <v>0</v>
      </c>
      <c r="D19" s="8">
        <f>'VOCA 710'!E26</f>
        <v>200</v>
      </c>
      <c r="E19" s="8">
        <f>'VOCA 710'!F26</f>
        <v>0</v>
      </c>
      <c r="F19" s="8">
        <f>'VOCA 710'!G27</f>
        <v>0</v>
      </c>
      <c r="G19" s="8">
        <f>'VOCA 710'!H27</f>
        <v>0</v>
      </c>
      <c r="H19" s="8">
        <f>'VOCA 710'!I26</f>
        <v>0</v>
      </c>
      <c r="I19" s="9">
        <f>'VOCA 710'!J27</f>
        <v>0</v>
      </c>
      <c r="J19" s="9">
        <f>'VOCA 710'!L27</f>
        <v>0</v>
      </c>
      <c r="K19" s="9">
        <f>'VOCA 710'!N27</f>
        <v>0</v>
      </c>
      <c r="L19" s="9">
        <f>'VOCA 710'!P27</f>
        <v>0</v>
      </c>
    </row>
    <row r="20" spans="1:12" ht="15.75" customHeight="1" x14ac:dyDescent="0.25">
      <c r="A20" s="1" t="str">
        <f>'VOCA 710'!A28</f>
        <v>Purchased &amp; Contractual Services</v>
      </c>
      <c r="B20" s="8">
        <f>'VOCA 710'!C31</f>
        <v>360</v>
      </c>
      <c r="C20" s="8">
        <f>'VOCA 710'!D31</f>
        <v>464</v>
      </c>
      <c r="D20" s="8">
        <f>'VOCA 710'!E31</f>
        <v>860</v>
      </c>
      <c r="E20" s="8">
        <f>'VOCA 710'!F31</f>
        <v>860</v>
      </c>
      <c r="F20" s="8">
        <f>'VOCA 710'!G31</f>
        <v>1160</v>
      </c>
      <c r="G20" s="8">
        <f>'VOCA 710'!H31</f>
        <v>610</v>
      </c>
      <c r="H20" s="8">
        <f>'VOCA 710'!I31</f>
        <v>710</v>
      </c>
      <c r="I20" s="9">
        <f>'VOCA 710'!J31</f>
        <v>1160</v>
      </c>
      <c r="J20" s="9">
        <f>'VOCA 710'!L31</f>
        <v>0</v>
      </c>
      <c r="K20" s="9">
        <f>'VOCA 710'!N31</f>
        <v>0</v>
      </c>
      <c r="L20" s="9">
        <f>'VOCA 710'!P31</f>
        <v>0</v>
      </c>
    </row>
    <row r="21" spans="1:12" ht="15.75" customHeight="1" x14ac:dyDescent="0.25">
      <c r="A21" s="3" t="str">
        <f>'VOCA 710'!A33</f>
        <v>Total VOCA Grant Expenditures</v>
      </c>
      <c r="B21" s="10">
        <f t="shared" ref="B21:K21" si="0">SUM(B17:B20)</f>
        <v>75760</v>
      </c>
      <c r="C21" s="10">
        <f t="shared" si="0"/>
        <v>77159</v>
      </c>
      <c r="D21" s="10">
        <f t="shared" si="0"/>
        <v>92789</v>
      </c>
      <c r="E21" s="10">
        <f t="shared" si="0"/>
        <v>93511</v>
      </c>
      <c r="F21" s="10">
        <f t="shared" si="0"/>
        <v>104720</v>
      </c>
      <c r="G21" s="10">
        <f t="shared" si="0"/>
        <v>51796</v>
      </c>
      <c r="H21" s="10">
        <f t="shared" si="0"/>
        <v>103270</v>
      </c>
      <c r="I21" s="11">
        <f t="shared" si="0"/>
        <v>110085</v>
      </c>
      <c r="J21" s="11">
        <f>SUM(J17:J20)</f>
        <v>0</v>
      </c>
      <c r="K21" s="11">
        <f t="shared" si="0"/>
        <v>0</v>
      </c>
      <c r="L21" s="11">
        <f>SUM(L17:L20)</f>
        <v>0</v>
      </c>
    </row>
    <row r="22" spans="1:12" ht="15.75" customHeight="1" x14ac:dyDescent="0.25">
      <c r="B22" s="8"/>
      <c r="C22" s="8"/>
      <c r="D22" s="8"/>
      <c r="E22" s="8"/>
      <c r="F22" s="8"/>
      <c r="G22" s="8"/>
      <c r="H22" s="8"/>
      <c r="I22" s="9"/>
      <c r="J22" s="9"/>
      <c r="K22" s="9"/>
      <c r="L22" s="9"/>
    </row>
    <row r="23" spans="1:12" ht="15.75" customHeight="1" x14ac:dyDescent="0.25">
      <c r="A23" s="3" t="str">
        <f>'VOCA 710'!A39</f>
        <v>Total VOCA Grant Revenues</v>
      </c>
      <c r="B23" s="10">
        <f>'VOCA 710'!C39</f>
        <v>77824</v>
      </c>
      <c r="C23" s="10">
        <f>'VOCA 710'!D39</f>
        <v>79031</v>
      </c>
      <c r="D23" s="10">
        <f>'VOCA 710'!E39</f>
        <v>92889</v>
      </c>
      <c r="E23" s="10">
        <f>'VOCA 710'!F39</f>
        <v>92889</v>
      </c>
      <c r="F23" s="10">
        <f>'VOCA 710'!G39</f>
        <v>104720</v>
      </c>
      <c r="G23" s="10">
        <f>'VOCA 710'!H39</f>
        <v>84095</v>
      </c>
      <c r="H23" s="10">
        <f>'VOCA 710'!I39</f>
        <v>104720</v>
      </c>
      <c r="I23" s="11">
        <f>'VOCA 710'!J39</f>
        <v>110085</v>
      </c>
      <c r="J23" s="11">
        <f>'VOCA 710'!L39</f>
        <v>0</v>
      </c>
      <c r="K23" s="11">
        <f>'VOCA 710'!N39</f>
        <v>0</v>
      </c>
      <c r="L23" s="11">
        <f>'VOCA 710'!P39</f>
        <v>0</v>
      </c>
    </row>
    <row r="24" spans="1:12" ht="15.75" customHeight="1" x14ac:dyDescent="0.25">
      <c r="B24" s="8"/>
      <c r="C24" s="8"/>
      <c r="D24" s="8"/>
      <c r="E24" s="8"/>
      <c r="F24" s="8"/>
      <c r="G24" s="8"/>
      <c r="H24" s="8"/>
      <c r="I24" s="9"/>
      <c r="J24" s="9"/>
      <c r="K24" s="9"/>
      <c r="L24" s="9"/>
    </row>
    <row r="25" spans="1:12" ht="15.75" customHeight="1" x14ac:dyDescent="0.25">
      <c r="B25" s="8"/>
      <c r="C25" s="8"/>
      <c r="D25" s="8"/>
      <c r="E25" s="8"/>
      <c r="F25" s="8"/>
      <c r="G25" s="8"/>
      <c r="H25" s="8"/>
      <c r="I25" s="9"/>
      <c r="J25" s="9"/>
      <c r="K25" s="9"/>
      <c r="L25" s="9"/>
    </row>
    <row r="26" spans="1:12" ht="15.75" customHeight="1" thickBot="1" x14ac:dyDescent="0.3">
      <c r="A26" s="12" t="str">
        <f>'VOCA 710'!A42</f>
        <v>Net VOCA Grant Budget</v>
      </c>
      <c r="B26" s="13">
        <f>B21-B23</f>
        <v>-2064</v>
      </c>
      <c r="C26" s="13">
        <f t="shared" ref="C26:K26" si="1">C21-C23</f>
        <v>-1872</v>
      </c>
      <c r="D26" s="13">
        <f t="shared" si="1"/>
        <v>-100</v>
      </c>
      <c r="E26" s="13">
        <f t="shared" si="1"/>
        <v>622</v>
      </c>
      <c r="F26" s="13">
        <f t="shared" si="1"/>
        <v>0</v>
      </c>
      <c r="G26" s="13">
        <f t="shared" si="1"/>
        <v>-32299</v>
      </c>
      <c r="H26" s="13">
        <f t="shared" si="1"/>
        <v>-1450</v>
      </c>
      <c r="I26" s="14">
        <f t="shared" si="1"/>
        <v>0</v>
      </c>
      <c r="J26" s="14">
        <f>J21-J23</f>
        <v>0</v>
      </c>
      <c r="K26" s="14">
        <f t="shared" si="1"/>
        <v>0</v>
      </c>
      <c r="L26" s="14">
        <f>L21-L23</f>
        <v>0</v>
      </c>
    </row>
  </sheetData>
  <mergeCells count="7">
    <mergeCell ref="A1:L1"/>
    <mergeCell ref="A2:L2"/>
    <mergeCell ref="A3:L3"/>
    <mergeCell ref="A14:L14"/>
    <mergeCell ref="D15:E15"/>
    <mergeCell ref="F15:H15"/>
    <mergeCell ref="I15:L15"/>
  </mergeCells>
  <printOptions horizontalCentered="1"/>
  <pageMargins left="0.7" right="0.7" top="0.75" bottom="0.75" header="0.3" footer="0.3"/>
  <pageSetup fitToHeight="0" orientation="landscape" r:id="rId1"/>
  <headerFooter>
    <oddFooter>&amp;R&amp;P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E55C6-594F-4337-8949-8ED62B069B5A}">
  <sheetPr>
    <pageSetUpPr fitToPage="1"/>
  </sheetPr>
  <dimension ref="A1:T66"/>
  <sheetViews>
    <sheetView view="pageLayout" topLeftCell="A13" zoomScaleNormal="100" zoomScaleSheetLayoutView="100" workbookViewId="0">
      <selection activeCell="K17" sqref="K17"/>
    </sheetView>
  </sheetViews>
  <sheetFormatPr defaultColWidth="9.140625" defaultRowHeight="15.75" x14ac:dyDescent="0.25"/>
  <cols>
    <col min="1" max="1" width="5.28515625" style="15" bestFit="1" customWidth="1"/>
    <col min="2" max="2" width="32.85546875" style="15" bestFit="1" customWidth="1"/>
    <col min="3" max="8" width="9.140625" style="15"/>
    <col min="9" max="9" width="9.140625" style="15" customWidth="1"/>
    <col min="10" max="10" width="8.5703125" style="15" bestFit="1" customWidth="1"/>
    <col min="11" max="11" width="8.140625" style="15" bestFit="1" customWidth="1"/>
    <col min="12" max="12" width="8.5703125" style="15" hidden="1" customWidth="1"/>
    <col min="13" max="13" width="8.140625" style="15" hidden="1" customWidth="1"/>
    <col min="14" max="16" width="8.5703125" style="15" hidden="1" customWidth="1"/>
    <col min="17" max="17" width="9.28515625" customWidth="1"/>
    <col min="18" max="18" width="11.5703125" bestFit="1" customWidth="1"/>
    <col min="19" max="20" width="9.28515625" customWidth="1"/>
    <col min="21" max="16384" width="9.140625" style="15"/>
  </cols>
  <sheetData>
    <row r="1" spans="1:20" x14ac:dyDescent="0.25">
      <c r="A1" s="314" t="s">
        <v>0</v>
      </c>
      <c r="B1" s="314"/>
      <c r="C1" s="314"/>
      <c r="D1" s="314"/>
      <c r="E1" s="314"/>
      <c r="F1" s="314"/>
      <c r="G1" s="314"/>
      <c r="H1" s="314"/>
      <c r="I1" s="314"/>
      <c r="J1" s="314"/>
      <c r="K1" s="314"/>
      <c r="L1" s="314"/>
      <c r="M1" s="314"/>
      <c r="N1" s="314"/>
      <c r="O1" s="314"/>
      <c r="P1" s="314"/>
      <c r="Q1" s="15"/>
      <c r="R1" s="15"/>
      <c r="S1" s="15"/>
      <c r="T1" s="15"/>
    </row>
    <row r="2" spans="1:20" x14ac:dyDescent="0.25">
      <c r="A2" s="314" t="s">
        <v>363</v>
      </c>
      <c r="B2" s="314"/>
      <c r="C2" s="314"/>
      <c r="D2" s="314"/>
      <c r="E2" s="314"/>
      <c r="F2" s="314"/>
      <c r="G2" s="314"/>
      <c r="H2" s="314"/>
      <c r="I2" s="314"/>
      <c r="J2" s="314"/>
      <c r="K2" s="314"/>
      <c r="L2" s="314"/>
      <c r="M2" s="314"/>
      <c r="N2" s="314"/>
      <c r="O2" s="314"/>
      <c r="P2" s="314"/>
      <c r="Q2" s="15"/>
      <c r="R2" s="15"/>
      <c r="S2" s="15"/>
      <c r="T2" s="15"/>
    </row>
    <row r="3" spans="1:20" x14ac:dyDescent="0.25">
      <c r="A3" s="323" t="s">
        <v>123</v>
      </c>
      <c r="B3" s="323"/>
      <c r="C3" s="323"/>
      <c r="D3" s="323"/>
      <c r="E3" s="323"/>
      <c r="F3" s="323"/>
      <c r="G3" s="323"/>
      <c r="H3" s="323"/>
      <c r="I3" s="323"/>
      <c r="J3" s="323"/>
      <c r="K3" s="323"/>
      <c r="L3" s="323"/>
      <c r="M3" s="323"/>
      <c r="N3" s="323"/>
      <c r="O3" s="323"/>
      <c r="P3" s="323"/>
      <c r="Q3" s="15"/>
      <c r="R3" s="15"/>
      <c r="S3" s="15"/>
      <c r="T3" s="15"/>
    </row>
    <row r="5" spans="1:20" x14ac:dyDescent="0.25">
      <c r="A5" s="16"/>
      <c r="B5" s="16"/>
      <c r="C5" s="17" t="s">
        <v>16</v>
      </c>
      <c r="D5" s="17" t="s">
        <v>17</v>
      </c>
      <c r="E5" s="319" t="s">
        <v>18</v>
      </c>
      <c r="F5" s="320"/>
      <c r="G5" s="321" t="s">
        <v>10</v>
      </c>
      <c r="H5" s="321"/>
      <c r="I5" s="321"/>
      <c r="J5" s="322" t="s">
        <v>88</v>
      </c>
      <c r="K5" s="322"/>
      <c r="L5" s="322"/>
      <c r="M5" s="322"/>
      <c r="N5" s="322"/>
      <c r="O5" s="322"/>
      <c r="P5" s="322"/>
    </row>
    <row r="6" spans="1:20" ht="16.5" thickBot="1" x14ac:dyDescent="0.3">
      <c r="A6" s="18"/>
      <c r="B6" s="18"/>
      <c r="C6" s="19" t="s">
        <v>19</v>
      </c>
      <c r="D6" s="19" t="s">
        <v>19</v>
      </c>
      <c r="E6" s="20" t="s">
        <v>20</v>
      </c>
      <c r="F6" s="21" t="s">
        <v>19</v>
      </c>
      <c r="G6" s="22" t="s">
        <v>20</v>
      </c>
      <c r="H6" s="22" t="s">
        <v>21</v>
      </c>
      <c r="I6" s="22" t="s">
        <v>22</v>
      </c>
      <c r="J6" s="317" t="s">
        <v>23</v>
      </c>
      <c r="K6" s="317"/>
      <c r="L6" s="317" t="s">
        <v>12</v>
      </c>
      <c r="M6" s="317"/>
      <c r="N6" s="317" t="s">
        <v>24</v>
      </c>
      <c r="O6" s="317"/>
      <c r="P6" s="23" t="s">
        <v>14</v>
      </c>
    </row>
    <row r="7" spans="1:20" ht="16.5" thickTop="1" x14ac:dyDescent="0.25">
      <c r="A7" s="318" t="s">
        <v>25</v>
      </c>
      <c r="B7" s="318"/>
      <c r="C7" s="25"/>
      <c r="D7" s="25"/>
      <c r="E7" s="25"/>
      <c r="F7" s="25"/>
      <c r="G7" s="25"/>
      <c r="H7" s="26">
        <v>45291</v>
      </c>
      <c r="I7" s="26">
        <v>45473</v>
      </c>
      <c r="J7" s="27"/>
      <c r="K7" s="27"/>
      <c r="L7" s="27"/>
      <c r="M7" s="27"/>
      <c r="N7" s="27"/>
      <c r="O7" s="27"/>
      <c r="P7" s="27"/>
      <c r="Q7" s="15"/>
      <c r="R7" s="15"/>
      <c r="S7" s="15"/>
      <c r="T7" s="15"/>
    </row>
    <row r="8" spans="1:20" x14ac:dyDescent="0.25">
      <c r="A8" s="24" t="s">
        <v>26</v>
      </c>
      <c r="B8" s="24"/>
      <c r="C8" s="25"/>
      <c r="D8" s="25"/>
      <c r="E8" s="25"/>
      <c r="F8" s="25"/>
      <c r="G8" s="25"/>
      <c r="H8" s="25"/>
      <c r="I8" s="28"/>
      <c r="J8" s="27"/>
      <c r="K8" s="27"/>
      <c r="L8" s="27"/>
      <c r="M8" s="27"/>
      <c r="N8" s="27"/>
      <c r="O8" s="27"/>
      <c r="P8" s="27"/>
      <c r="Q8" s="15"/>
      <c r="R8" s="15"/>
      <c r="S8" s="15"/>
      <c r="T8" s="15"/>
    </row>
    <row r="9" spans="1:20" x14ac:dyDescent="0.25">
      <c r="A9" s="29">
        <v>51069</v>
      </c>
      <c r="B9" s="76" t="s">
        <v>728</v>
      </c>
      <c r="C9" s="31">
        <v>43319</v>
      </c>
      <c r="D9" s="33">
        <v>45846</v>
      </c>
      <c r="E9" s="32">
        <v>57271</v>
      </c>
      <c r="F9" s="33">
        <v>57504</v>
      </c>
      <c r="G9" s="32">
        <v>65000</v>
      </c>
      <c r="H9" s="34">
        <v>32352</v>
      </c>
      <c r="I9" s="34">
        <v>65000</v>
      </c>
      <c r="J9" s="35">
        <v>67080</v>
      </c>
      <c r="K9" s="37">
        <v>3.2000000000000001E-2</v>
      </c>
      <c r="L9" s="35"/>
      <c r="M9" s="37">
        <f>(L9-G9)/G9</f>
        <v>-1</v>
      </c>
      <c r="N9" s="35"/>
      <c r="O9" s="37">
        <f>(N9-G9)/G9</f>
        <v>-1</v>
      </c>
      <c r="P9" s="106"/>
      <c r="Q9" s="15"/>
      <c r="R9" s="108"/>
      <c r="S9" s="15"/>
      <c r="T9" s="173"/>
    </row>
    <row r="10" spans="1:20" x14ac:dyDescent="0.25">
      <c r="A10" s="49">
        <v>51500</v>
      </c>
      <c r="B10" s="50" t="s">
        <v>33</v>
      </c>
      <c r="C10" s="51">
        <v>0</v>
      </c>
      <c r="D10" s="53">
        <v>0</v>
      </c>
      <c r="E10" s="52">
        <v>0</v>
      </c>
      <c r="F10" s="53">
        <v>0</v>
      </c>
      <c r="G10" s="52">
        <v>1000</v>
      </c>
      <c r="H10" s="54">
        <v>0</v>
      </c>
      <c r="I10" s="53">
        <v>0</v>
      </c>
      <c r="J10" s="55">
        <v>1000</v>
      </c>
      <c r="K10" s="57">
        <v>0</v>
      </c>
      <c r="L10" s="55"/>
      <c r="M10" s="57">
        <v>0</v>
      </c>
      <c r="N10" s="55"/>
      <c r="O10" s="57">
        <v>1</v>
      </c>
      <c r="P10" s="58"/>
      <c r="Q10" s="15"/>
      <c r="R10" s="108"/>
      <c r="S10" s="15"/>
      <c r="T10" s="173"/>
    </row>
    <row r="11" spans="1:20" x14ac:dyDescent="0.25">
      <c r="A11" s="174"/>
      <c r="B11" s="25"/>
      <c r="C11" s="175">
        <f>SUM(C9:C10)</f>
        <v>43319</v>
      </c>
      <c r="D11" s="175">
        <f t="shared" ref="D11:I11" si="0">SUM(D9:D10)</f>
        <v>45846</v>
      </c>
      <c r="E11" s="175">
        <f t="shared" si="0"/>
        <v>57271</v>
      </c>
      <c r="F11" s="175">
        <f t="shared" si="0"/>
        <v>57504</v>
      </c>
      <c r="G11" s="175">
        <f t="shared" si="0"/>
        <v>66000</v>
      </c>
      <c r="H11" s="175">
        <f t="shared" si="0"/>
        <v>32352</v>
      </c>
      <c r="I11" s="175">
        <f t="shared" si="0"/>
        <v>65000</v>
      </c>
      <c r="J11" s="176">
        <f>J9+J10</f>
        <v>68080</v>
      </c>
      <c r="K11" s="62">
        <f>K9</f>
        <v>3.2000000000000001E-2</v>
      </c>
      <c r="L11" s="176">
        <f>L9+L10</f>
        <v>0</v>
      </c>
      <c r="M11" s="62">
        <f>M9</f>
        <v>-1</v>
      </c>
      <c r="N11" s="176">
        <f>N9+N10</f>
        <v>0</v>
      </c>
      <c r="O11" s="62">
        <f>O9</f>
        <v>-1</v>
      </c>
      <c r="P11" s="176">
        <f>P9+P10</f>
        <v>0</v>
      </c>
      <c r="Q11" s="15"/>
      <c r="R11" s="15"/>
      <c r="S11" s="15"/>
      <c r="T11" s="15"/>
    </row>
    <row r="12" spans="1:20" ht="8.25" customHeight="1" x14ac:dyDescent="0.25">
      <c r="A12" s="122"/>
      <c r="B12" s="25"/>
      <c r="C12" s="44"/>
      <c r="D12" s="44"/>
      <c r="E12" s="44"/>
      <c r="F12" s="44"/>
      <c r="G12" s="44"/>
      <c r="H12" s="44"/>
      <c r="I12" s="44"/>
      <c r="J12" s="64"/>
      <c r="K12" s="62"/>
      <c r="L12" s="64"/>
      <c r="M12" s="62"/>
      <c r="N12" s="64"/>
      <c r="O12" s="62"/>
      <c r="P12" s="66"/>
      <c r="Q12" s="15"/>
      <c r="R12" s="15"/>
      <c r="S12" s="15"/>
      <c r="T12" s="15"/>
    </row>
    <row r="13" spans="1:20" x14ac:dyDescent="0.25">
      <c r="A13" s="104" t="s">
        <v>93</v>
      </c>
      <c r="B13" s="77"/>
      <c r="C13" s="54"/>
      <c r="D13" s="54"/>
      <c r="E13" s="44"/>
      <c r="F13" s="54"/>
      <c r="G13" s="44"/>
      <c r="H13" s="44"/>
      <c r="I13" s="44"/>
      <c r="J13" s="66"/>
      <c r="K13" s="62"/>
      <c r="L13" s="66"/>
      <c r="M13" s="62"/>
      <c r="N13" s="66"/>
      <c r="O13" s="62"/>
      <c r="P13" s="66"/>
      <c r="Q13" s="15"/>
      <c r="R13" s="15"/>
      <c r="S13" s="15"/>
      <c r="T13" s="15"/>
    </row>
    <row r="14" spans="1:20" x14ac:dyDescent="0.25">
      <c r="A14" s="29">
        <v>52020</v>
      </c>
      <c r="B14" s="30" t="s">
        <v>364</v>
      </c>
      <c r="C14" s="31">
        <v>104</v>
      </c>
      <c r="D14" s="33">
        <v>107</v>
      </c>
      <c r="E14" s="32">
        <v>132</v>
      </c>
      <c r="F14" s="33">
        <v>129</v>
      </c>
      <c r="G14" s="32">
        <v>150</v>
      </c>
      <c r="H14" s="34">
        <v>71</v>
      </c>
      <c r="I14" s="33">
        <v>150</v>
      </c>
      <c r="J14" s="35">
        <v>150</v>
      </c>
      <c r="K14" s="37">
        <f t="shared" ref="K14:K21" si="1">(J14-G14)/G14</f>
        <v>0</v>
      </c>
      <c r="L14" s="35"/>
      <c r="M14" s="37">
        <f t="shared" ref="M14:M22" si="2">(L14-G14)/G14</f>
        <v>-1</v>
      </c>
      <c r="N14" s="35"/>
      <c r="O14" s="37">
        <f t="shared" ref="O14:O22" si="3">(N14-G14)/G14</f>
        <v>-1</v>
      </c>
      <c r="P14" s="106"/>
      <c r="Q14" s="15"/>
      <c r="R14" s="15"/>
      <c r="S14" s="15"/>
      <c r="T14" s="15"/>
    </row>
    <row r="15" spans="1:20" x14ac:dyDescent="0.25">
      <c r="A15" s="39">
        <v>52030</v>
      </c>
      <c r="B15" s="40" t="s">
        <v>365</v>
      </c>
      <c r="C15" s="41">
        <v>144</v>
      </c>
      <c r="D15" s="43">
        <v>132</v>
      </c>
      <c r="E15" s="42">
        <v>144</v>
      </c>
      <c r="F15" s="43">
        <v>165</v>
      </c>
      <c r="G15" s="42">
        <v>200</v>
      </c>
      <c r="H15" s="44">
        <v>87</v>
      </c>
      <c r="I15" s="43">
        <v>200</v>
      </c>
      <c r="J15" s="45">
        <v>200</v>
      </c>
      <c r="K15" s="47">
        <f t="shared" si="1"/>
        <v>0</v>
      </c>
      <c r="L15" s="45"/>
      <c r="M15" s="47">
        <f t="shared" si="2"/>
        <v>-1</v>
      </c>
      <c r="N15" s="45"/>
      <c r="O15" s="47">
        <f t="shared" si="3"/>
        <v>-1</v>
      </c>
      <c r="P15" s="109"/>
      <c r="Q15" s="15"/>
      <c r="R15" s="15"/>
      <c r="S15" s="15"/>
      <c r="T15" s="15"/>
    </row>
    <row r="16" spans="1:20" x14ac:dyDescent="0.25">
      <c r="A16" s="39">
        <v>52040</v>
      </c>
      <c r="B16" s="40" t="s">
        <v>366</v>
      </c>
      <c r="C16" s="41">
        <v>318</v>
      </c>
      <c r="D16" s="43">
        <v>314</v>
      </c>
      <c r="E16" s="42">
        <v>365</v>
      </c>
      <c r="F16" s="43">
        <v>380</v>
      </c>
      <c r="G16" s="42">
        <v>560</v>
      </c>
      <c r="H16" s="44">
        <v>219</v>
      </c>
      <c r="I16" s="43">
        <v>560</v>
      </c>
      <c r="J16" s="45">
        <v>560</v>
      </c>
      <c r="K16" s="47">
        <f t="shared" si="1"/>
        <v>0</v>
      </c>
      <c r="L16" s="45"/>
      <c r="M16" s="47">
        <f t="shared" si="2"/>
        <v>-1</v>
      </c>
      <c r="N16" s="45"/>
      <c r="O16" s="47">
        <f t="shared" si="3"/>
        <v>-1</v>
      </c>
      <c r="P16" s="109"/>
      <c r="Q16" s="15"/>
      <c r="R16" s="15"/>
      <c r="S16" s="15"/>
      <c r="T16" s="15"/>
    </row>
    <row r="17" spans="1:20" x14ac:dyDescent="0.25">
      <c r="A17" s="39">
        <v>52120</v>
      </c>
      <c r="B17" s="40" t="s">
        <v>367</v>
      </c>
      <c r="C17" s="41">
        <v>4354</v>
      </c>
      <c r="D17" s="43">
        <v>4773</v>
      </c>
      <c r="E17" s="42">
        <v>5850</v>
      </c>
      <c r="F17" s="43">
        <v>5843</v>
      </c>
      <c r="G17" s="42">
        <v>6650</v>
      </c>
      <c r="H17" s="44">
        <v>3300</v>
      </c>
      <c r="I17" s="43">
        <v>6650</v>
      </c>
      <c r="J17" s="45">
        <v>6740</v>
      </c>
      <c r="K17" s="47">
        <f t="shared" si="1"/>
        <v>1.3533834586466165E-2</v>
      </c>
      <c r="L17" s="45"/>
      <c r="M17" s="47">
        <f t="shared" si="2"/>
        <v>-1</v>
      </c>
      <c r="N17" s="45"/>
      <c r="O17" s="47">
        <f t="shared" si="3"/>
        <v>-1</v>
      </c>
      <c r="P17" s="109"/>
      <c r="Q17" s="15"/>
      <c r="R17" s="15"/>
      <c r="S17" s="15"/>
      <c r="T17" s="15"/>
    </row>
    <row r="18" spans="1:20" x14ac:dyDescent="0.25">
      <c r="A18" s="39">
        <v>52200</v>
      </c>
      <c r="B18" s="40" t="s">
        <v>102</v>
      </c>
      <c r="C18" s="41">
        <v>23721</v>
      </c>
      <c r="D18" s="43">
        <v>21749</v>
      </c>
      <c r="E18" s="42">
        <v>23567</v>
      </c>
      <c r="F18" s="43">
        <v>24004</v>
      </c>
      <c r="G18" s="42">
        <v>25000</v>
      </c>
      <c r="H18" s="44">
        <v>12365</v>
      </c>
      <c r="I18" s="43">
        <v>25000</v>
      </c>
      <c r="J18" s="45">
        <v>26500</v>
      </c>
      <c r="K18" s="47">
        <f t="shared" si="1"/>
        <v>0.06</v>
      </c>
      <c r="L18" s="45"/>
      <c r="M18" s="47">
        <f t="shared" si="2"/>
        <v>-1</v>
      </c>
      <c r="N18" s="45"/>
      <c r="O18" s="47">
        <f t="shared" si="3"/>
        <v>-1</v>
      </c>
      <c r="P18" s="109"/>
      <c r="Q18" s="15"/>
      <c r="R18" s="15"/>
      <c r="S18" s="15"/>
      <c r="T18" s="15"/>
    </row>
    <row r="19" spans="1:20" x14ac:dyDescent="0.25">
      <c r="A19" s="39">
        <v>52210</v>
      </c>
      <c r="B19" s="40" t="s">
        <v>103</v>
      </c>
      <c r="C19" s="41">
        <v>0</v>
      </c>
      <c r="D19" s="43">
        <v>0</v>
      </c>
      <c r="E19" s="42">
        <v>0</v>
      </c>
      <c r="F19" s="43">
        <v>0</v>
      </c>
      <c r="G19" s="42">
        <v>0</v>
      </c>
      <c r="H19" s="44">
        <v>0</v>
      </c>
      <c r="I19" s="43">
        <v>0</v>
      </c>
      <c r="J19" s="45">
        <v>875</v>
      </c>
      <c r="K19" s="47">
        <v>1</v>
      </c>
      <c r="L19" s="45"/>
      <c r="M19" s="47" t="e">
        <f t="shared" si="2"/>
        <v>#DIV/0!</v>
      </c>
      <c r="N19" s="45"/>
      <c r="O19" s="47" t="e">
        <f t="shared" si="3"/>
        <v>#DIV/0!</v>
      </c>
      <c r="P19" s="109"/>
      <c r="Q19" s="15"/>
      <c r="R19" s="15"/>
      <c r="S19" s="15"/>
      <c r="T19" s="15"/>
    </row>
    <row r="20" spans="1:20" x14ac:dyDescent="0.25">
      <c r="A20" s="39">
        <v>52220</v>
      </c>
      <c r="B20" s="40" t="s">
        <v>104</v>
      </c>
      <c r="C20" s="41">
        <v>0</v>
      </c>
      <c r="D20" s="43">
        <v>0</v>
      </c>
      <c r="E20" s="42">
        <v>0</v>
      </c>
      <c r="F20" s="43">
        <v>0</v>
      </c>
      <c r="G20" s="42">
        <v>0</v>
      </c>
      <c r="H20" s="44">
        <v>0</v>
      </c>
      <c r="I20" s="43">
        <v>0</v>
      </c>
      <c r="J20" s="45">
        <v>120</v>
      </c>
      <c r="K20" s="47">
        <v>1</v>
      </c>
      <c r="L20" s="45"/>
      <c r="M20" s="47" t="e">
        <f t="shared" si="2"/>
        <v>#DIV/0!</v>
      </c>
      <c r="N20" s="45"/>
      <c r="O20" s="47" t="e">
        <f t="shared" si="3"/>
        <v>#DIV/0!</v>
      </c>
      <c r="P20" s="109"/>
      <c r="Q20" s="15"/>
      <c r="R20" s="15"/>
      <c r="S20" s="15"/>
      <c r="T20" s="15"/>
    </row>
    <row r="21" spans="1:20" x14ac:dyDescent="0.25">
      <c r="A21" s="49">
        <v>52300</v>
      </c>
      <c r="B21" s="50" t="s">
        <v>105</v>
      </c>
      <c r="C21" s="51">
        <v>3440</v>
      </c>
      <c r="D21" s="53">
        <v>3774</v>
      </c>
      <c r="E21" s="52">
        <v>4400</v>
      </c>
      <c r="F21" s="53">
        <v>4626</v>
      </c>
      <c r="G21" s="52">
        <v>5000</v>
      </c>
      <c r="H21" s="54">
        <v>2792</v>
      </c>
      <c r="I21" s="53">
        <v>5000</v>
      </c>
      <c r="J21" s="55">
        <v>5700</v>
      </c>
      <c r="K21" s="57">
        <f t="shared" si="1"/>
        <v>0.14000000000000001</v>
      </c>
      <c r="L21" s="55"/>
      <c r="M21" s="57">
        <f t="shared" si="2"/>
        <v>-1</v>
      </c>
      <c r="N21" s="55"/>
      <c r="O21" s="57">
        <f t="shared" si="3"/>
        <v>-1</v>
      </c>
      <c r="P21" s="58"/>
      <c r="Q21" s="15"/>
      <c r="R21" s="15"/>
      <c r="S21" s="15"/>
      <c r="T21" s="15"/>
    </row>
    <row r="22" spans="1:20" x14ac:dyDescent="0.25">
      <c r="A22" s="25"/>
      <c r="B22" s="25"/>
      <c r="C22" s="60">
        <f t="shared" ref="C22:J22" si="4">SUM(C14:C21)</f>
        <v>32081</v>
      </c>
      <c r="D22" s="60">
        <f t="shared" si="4"/>
        <v>30849</v>
      </c>
      <c r="E22" s="60">
        <f t="shared" si="4"/>
        <v>34458</v>
      </c>
      <c r="F22" s="60">
        <f t="shared" si="4"/>
        <v>35147</v>
      </c>
      <c r="G22" s="60">
        <f t="shared" si="4"/>
        <v>37560</v>
      </c>
      <c r="H22" s="60">
        <f t="shared" si="4"/>
        <v>18834</v>
      </c>
      <c r="I22" s="60">
        <f t="shared" si="4"/>
        <v>37560</v>
      </c>
      <c r="J22" s="61">
        <f t="shared" si="4"/>
        <v>40845</v>
      </c>
      <c r="K22" s="62">
        <f>(J22-G22)/G22</f>
        <v>8.7460063897763576E-2</v>
      </c>
      <c r="L22" s="61">
        <f>SUM(L14:L21)</f>
        <v>0</v>
      </c>
      <c r="M22" s="62">
        <f t="shared" si="2"/>
        <v>-1</v>
      </c>
      <c r="N22" s="61">
        <f>SUM(N14:N21)</f>
        <v>0</v>
      </c>
      <c r="O22" s="62">
        <f t="shared" si="3"/>
        <v>-1</v>
      </c>
      <c r="P22" s="61">
        <f>SUM(P14:P21)</f>
        <v>0</v>
      </c>
      <c r="Q22" s="15"/>
      <c r="R22" s="15"/>
      <c r="S22" s="15"/>
      <c r="T22" s="15"/>
    </row>
    <row r="23" spans="1:20" ht="7.5" customHeight="1" x14ac:dyDescent="0.25">
      <c r="A23" s="25"/>
      <c r="B23" s="25"/>
      <c r="C23" s="44"/>
      <c r="D23" s="44"/>
      <c r="E23" s="44"/>
      <c r="F23" s="44"/>
      <c r="G23" s="44"/>
      <c r="H23" s="44"/>
      <c r="I23" s="44"/>
      <c r="J23" s="64"/>
      <c r="K23" s="62"/>
      <c r="L23" s="64"/>
      <c r="M23" s="62"/>
      <c r="N23" s="64"/>
      <c r="O23" s="62"/>
      <c r="P23" s="66"/>
      <c r="Q23" s="15"/>
      <c r="R23" s="15"/>
      <c r="S23" s="15"/>
      <c r="T23" s="15"/>
    </row>
    <row r="24" spans="1:20" x14ac:dyDescent="0.25">
      <c r="A24" s="59" t="s">
        <v>34</v>
      </c>
      <c r="B24" s="25"/>
      <c r="C24" s="65"/>
      <c r="D24" s="65"/>
      <c r="E24" s="65"/>
      <c r="F24" s="65"/>
      <c r="G24" s="65"/>
      <c r="H24" s="65"/>
      <c r="I24" s="65"/>
      <c r="J24" s="66"/>
      <c r="K24" s="62"/>
      <c r="L24" s="66"/>
      <c r="M24" s="62"/>
      <c r="N24" s="66"/>
      <c r="O24" s="62"/>
      <c r="P24" s="66"/>
      <c r="Q24" s="15"/>
      <c r="R24" s="15"/>
      <c r="S24" s="15"/>
      <c r="T24" s="15"/>
    </row>
    <row r="25" spans="1:20" x14ac:dyDescent="0.25">
      <c r="A25" s="29">
        <v>53010</v>
      </c>
      <c r="B25" s="76" t="s">
        <v>37</v>
      </c>
      <c r="C25" s="31">
        <v>0</v>
      </c>
      <c r="D25" s="33">
        <v>0</v>
      </c>
      <c r="E25" s="32">
        <v>100</v>
      </c>
      <c r="F25" s="33">
        <v>69</v>
      </c>
      <c r="G25" s="32">
        <v>0</v>
      </c>
      <c r="H25" s="34">
        <v>0</v>
      </c>
      <c r="I25" s="34">
        <v>0</v>
      </c>
      <c r="J25" s="35">
        <v>0</v>
      </c>
      <c r="K25" s="37">
        <v>0</v>
      </c>
      <c r="L25" s="35"/>
      <c r="M25" s="37">
        <v>1</v>
      </c>
      <c r="N25" s="35"/>
      <c r="O25" s="37">
        <v>1</v>
      </c>
      <c r="P25" s="106"/>
      <c r="Q25" s="15"/>
      <c r="R25" s="15"/>
      <c r="S25" s="15"/>
      <c r="T25" s="15"/>
    </row>
    <row r="26" spans="1:20" x14ac:dyDescent="0.25">
      <c r="A26" s="49">
        <v>56100</v>
      </c>
      <c r="B26" s="50" t="s">
        <v>41</v>
      </c>
      <c r="C26" s="51">
        <v>0</v>
      </c>
      <c r="D26" s="53">
        <v>0</v>
      </c>
      <c r="E26" s="52">
        <v>200</v>
      </c>
      <c r="F26" s="53">
        <v>0</v>
      </c>
      <c r="G26" s="52">
        <v>0</v>
      </c>
      <c r="H26" s="54">
        <v>0</v>
      </c>
      <c r="I26" s="53">
        <v>0</v>
      </c>
      <c r="J26" s="55">
        <v>0</v>
      </c>
      <c r="K26" s="57">
        <v>0</v>
      </c>
      <c r="L26" s="55"/>
      <c r="M26" s="57" t="e">
        <f>(L26-G26)/G26</f>
        <v>#DIV/0!</v>
      </c>
      <c r="N26" s="55"/>
      <c r="O26" s="57" t="e">
        <f>(N26-G26)/G26</f>
        <v>#DIV/0!</v>
      </c>
      <c r="P26" s="58"/>
      <c r="Q26" s="15"/>
      <c r="R26" s="15"/>
      <c r="S26" s="15"/>
      <c r="T26" s="15"/>
    </row>
    <row r="27" spans="1:20" x14ac:dyDescent="0.25">
      <c r="A27" s="25"/>
      <c r="B27" s="25"/>
      <c r="C27" s="60">
        <f t="shared" ref="C27:J27" si="5">SUM(C25:C26)</f>
        <v>0</v>
      </c>
      <c r="D27" s="60">
        <f t="shared" si="5"/>
        <v>0</v>
      </c>
      <c r="E27" s="60">
        <f t="shared" si="5"/>
        <v>300</v>
      </c>
      <c r="F27" s="60">
        <f t="shared" si="5"/>
        <v>69</v>
      </c>
      <c r="G27" s="60">
        <f t="shared" si="5"/>
        <v>0</v>
      </c>
      <c r="H27" s="60">
        <f t="shared" si="5"/>
        <v>0</v>
      </c>
      <c r="I27" s="60">
        <f t="shared" si="5"/>
        <v>0</v>
      </c>
      <c r="J27" s="61">
        <f t="shared" si="5"/>
        <v>0</v>
      </c>
      <c r="K27" s="62">
        <v>0</v>
      </c>
      <c r="L27" s="61">
        <f>SUM(L25:L26)</f>
        <v>0</v>
      </c>
      <c r="M27" s="62" t="e">
        <f>(L27-G27)/G27</f>
        <v>#DIV/0!</v>
      </c>
      <c r="N27" s="61">
        <f>SUM(N25:N26)</f>
        <v>0</v>
      </c>
      <c r="O27" s="62" t="e">
        <f>(N27-G27)/G27</f>
        <v>#DIV/0!</v>
      </c>
      <c r="P27" s="61">
        <f>SUM(P25:P26)</f>
        <v>0</v>
      </c>
      <c r="Q27" s="15"/>
      <c r="R27" s="15"/>
      <c r="S27" s="15"/>
      <c r="T27" s="15"/>
    </row>
    <row r="28" spans="1:20" x14ac:dyDescent="0.25">
      <c r="A28" s="59" t="s">
        <v>46</v>
      </c>
      <c r="B28" s="25"/>
      <c r="C28" s="65"/>
      <c r="D28" s="65"/>
      <c r="E28" s="65"/>
      <c r="F28" s="65"/>
      <c r="G28" s="65"/>
      <c r="H28" s="65"/>
      <c r="I28" s="65"/>
      <c r="J28" s="66"/>
      <c r="K28" s="62"/>
      <c r="L28" s="66"/>
      <c r="M28" s="62"/>
      <c r="N28" s="66"/>
      <c r="O28" s="62"/>
      <c r="P28" s="66"/>
      <c r="Q28" s="15"/>
      <c r="R28" s="15"/>
      <c r="S28" s="15"/>
      <c r="T28" s="15"/>
    </row>
    <row r="29" spans="1:20" x14ac:dyDescent="0.25">
      <c r="A29" s="29">
        <v>54010</v>
      </c>
      <c r="B29" s="30" t="s">
        <v>47</v>
      </c>
      <c r="C29" s="31">
        <v>0</v>
      </c>
      <c r="D29" s="33">
        <v>104</v>
      </c>
      <c r="E29" s="32">
        <v>500</v>
      </c>
      <c r="F29" s="33">
        <v>500</v>
      </c>
      <c r="G29" s="32">
        <v>800</v>
      </c>
      <c r="H29" s="34">
        <v>490</v>
      </c>
      <c r="I29" s="33">
        <v>350</v>
      </c>
      <c r="J29" s="35">
        <v>800</v>
      </c>
      <c r="K29" s="37">
        <f>(J29-G29)/G29</f>
        <v>0</v>
      </c>
      <c r="L29" s="35"/>
      <c r="M29" s="37">
        <f>(L29-G29)/G29</f>
        <v>-1</v>
      </c>
      <c r="N29" s="35"/>
      <c r="O29" s="37">
        <f>(N29-G29)/G29</f>
        <v>-1</v>
      </c>
      <c r="P29" s="106"/>
      <c r="Q29" s="15"/>
      <c r="R29" s="15"/>
      <c r="S29" s="15"/>
      <c r="T29" s="15"/>
    </row>
    <row r="30" spans="1:20" x14ac:dyDescent="0.25">
      <c r="A30" s="49">
        <v>55120</v>
      </c>
      <c r="B30" s="50" t="s">
        <v>52</v>
      </c>
      <c r="C30" s="51">
        <v>360</v>
      </c>
      <c r="D30" s="53">
        <v>360</v>
      </c>
      <c r="E30" s="52">
        <v>360</v>
      </c>
      <c r="F30" s="53">
        <v>360</v>
      </c>
      <c r="G30" s="52">
        <v>360</v>
      </c>
      <c r="H30" s="54">
        <v>120</v>
      </c>
      <c r="I30" s="53">
        <v>360</v>
      </c>
      <c r="J30" s="55">
        <v>360</v>
      </c>
      <c r="K30" s="57">
        <f>(J30-G30)/G30</f>
        <v>0</v>
      </c>
      <c r="L30" s="55"/>
      <c r="M30" s="57">
        <f>(L30-G30)/G30</f>
        <v>-1</v>
      </c>
      <c r="N30" s="55"/>
      <c r="O30" s="57">
        <f>(N30-G30)/G30</f>
        <v>-1</v>
      </c>
      <c r="P30" s="58"/>
      <c r="Q30" s="15"/>
      <c r="R30" s="15"/>
      <c r="S30" s="15"/>
      <c r="T30" s="15"/>
    </row>
    <row r="31" spans="1:20" x14ac:dyDescent="0.25">
      <c r="A31" s="25"/>
      <c r="B31" s="25"/>
      <c r="C31" s="74">
        <f t="shared" ref="C31:J31" si="6">SUM(C29:C30)</f>
        <v>360</v>
      </c>
      <c r="D31" s="74">
        <f t="shared" si="6"/>
        <v>464</v>
      </c>
      <c r="E31" s="74">
        <f t="shared" si="6"/>
        <v>860</v>
      </c>
      <c r="F31" s="74">
        <f t="shared" si="6"/>
        <v>860</v>
      </c>
      <c r="G31" s="74">
        <f t="shared" si="6"/>
        <v>1160</v>
      </c>
      <c r="H31" s="74">
        <f t="shared" si="6"/>
        <v>610</v>
      </c>
      <c r="I31" s="74">
        <f t="shared" si="6"/>
        <v>710</v>
      </c>
      <c r="J31" s="75">
        <f t="shared" si="6"/>
        <v>1160</v>
      </c>
      <c r="K31" s="62">
        <f>(J31-G31)/G31</f>
        <v>0</v>
      </c>
      <c r="L31" s="75">
        <f>SUM(L29:L30)</f>
        <v>0</v>
      </c>
      <c r="M31" s="62">
        <f>(L31-G31)/G31</f>
        <v>-1</v>
      </c>
      <c r="N31" s="75">
        <f>SUM(N29:N30)</f>
        <v>0</v>
      </c>
      <c r="O31" s="62">
        <f>(N31-G31)/G31</f>
        <v>-1</v>
      </c>
      <c r="P31" s="75">
        <f>SUM(P29:P30)</f>
        <v>0</v>
      </c>
      <c r="Q31" s="15"/>
      <c r="R31" s="15"/>
      <c r="S31" s="15"/>
      <c r="T31" s="15"/>
    </row>
    <row r="32" spans="1:20" x14ac:dyDescent="0.25">
      <c r="A32" s="25"/>
      <c r="B32" s="25"/>
      <c r="C32" s="74"/>
      <c r="D32" s="74"/>
      <c r="E32" s="74"/>
      <c r="F32" s="74"/>
      <c r="G32" s="74"/>
      <c r="H32" s="74"/>
      <c r="I32" s="74"/>
      <c r="J32" s="66"/>
      <c r="K32" s="62"/>
      <c r="L32" s="66"/>
      <c r="M32" s="62"/>
      <c r="N32" s="66"/>
      <c r="O32" s="62"/>
      <c r="P32" s="66"/>
      <c r="Q32" s="15"/>
      <c r="R32" s="15"/>
      <c r="S32" s="15"/>
      <c r="T32" s="15"/>
    </row>
    <row r="33" spans="1:20" x14ac:dyDescent="0.25">
      <c r="A33" s="59" t="s">
        <v>368</v>
      </c>
      <c r="B33" s="25"/>
      <c r="C33" s="74">
        <f t="shared" ref="C33:J33" si="7">C11+C22+C27+C31</f>
        <v>75760</v>
      </c>
      <c r="D33" s="74">
        <f t="shared" si="7"/>
        <v>77159</v>
      </c>
      <c r="E33" s="74">
        <f t="shared" si="7"/>
        <v>92889</v>
      </c>
      <c r="F33" s="74">
        <f t="shared" si="7"/>
        <v>93580</v>
      </c>
      <c r="G33" s="74">
        <f>G11+G22+G27+G31</f>
        <v>104720</v>
      </c>
      <c r="H33" s="74">
        <f t="shared" si="7"/>
        <v>51796</v>
      </c>
      <c r="I33" s="74">
        <f t="shared" si="7"/>
        <v>103270</v>
      </c>
      <c r="J33" s="75">
        <f t="shared" si="7"/>
        <v>110085</v>
      </c>
      <c r="K33" s="62">
        <f>(J33-G33)/G33</f>
        <v>5.1231856378915204E-2</v>
      </c>
      <c r="L33" s="75">
        <f>L11+L22+L27+L31</f>
        <v>0</v>
      </c>
      <c r="M33" s="62">
        <f>(L33-G33)/G33</f>
        <v>-1</v>
      </c>
      <c r="N33" s="75">
        <f>N11+N22+N27+N31</f>
        <v>0</v>
      </c>
      <c r="O33" s="62">
        <f>(N33-G33)/G33</f>
        <v>-1</v>
      </c>
      <c r="P33" s="75">
        <f>P11+P22+P27+P31</f>
        <v>0</v>
      </c>
      <c r="Q33" s="15"/>
      <c r="R33" s="15"/>
      <c r="S33" s="15"/>
      <c r="T33" s="15"/>
    </row>
    <row r="34" spans="1:20" x14ac:dyDescent="0.25">
      <c r="A34" s="16"/>
      <c r="B34" s="16"/>
      <c r="C34" s="17" t="str">
        <f>C5</f>
        <v>FY20-21</v>
      </c>
      <c r="D34" s="17" t="str">
        <f>D5</f>
        <v>FY21-22</v>
      </c>
      <c r="E34" s="319" t="str">
        <f>E5</f>
        <v>FY22-23</v>
      </c>
      <c r="F34" s="320"/>
      <c r="G34" s="321" t="str">
        <f>G5</f>
        <v>FY23-24</v>
      </c>
      <c r="H34" s="321"/>
      <c r="I34" s="321"/>
      <c r="J34" s="322" t="str">
        <f>J5</f>
        <v>FY24-25</v>
      </c>
      <c r="K34" s="322"/>
      <c r="L34" s="322"/>
      <c r="M34" s="322"/>
      <c r="N34" s="322"/>
      <c r="O34" s="322"/>
      <c r="P34" s="322"/>
      <c r="Q34" s="15"/>
      <c r="R34" s="15"/>
      <c r="S34" s="15"/>
      <c r="T34" s="15"/>
    </row>
    <row r="35" spans="1:20" ht="16.5" thickBot="1" x14ac:dyDescent="0.3">
      <c r="A35" s="18"/>
      <c r="B35" s="18"/>
      <c r="C35" s="19" t="s">
        <v>19</v>
      </c>
      <c r="D35" s="19" t="s">
        <v>19</v>
      </c>
      <c r="E35" s="20" t="s">
        <v>20</v>
      </c>
      <c r="F35" s="21" t="s">
        <v>19</v>
      </c>
      <c r="G35" s="22" t="s">
        <v>20</v>
      </c>
      <c r="H35" s="22" t="s">
        <v>21</v>
      </c>
      <c r="I35" s="22" t="s">
        <v>22</v>
      </c>
      <c r="J35" s="317" t="s">
        <v>23</v>
      </c>
      <c r="K35" s="317"/>
      <c r="L35" s="317" t="s">
        <v>12</v>
      </c>
      <c r="M35" s="317"/>
      <c r="N35" s="317" t="s">
        <v>24</v>
      </c>
      <c r="O35" s="317"/>
      <c r="P35" s="23" t="s">
        <v>14</v>
      </c>
      <c r="Q35" s="15"/>
      <c r="R35" s="15"/>
      <c r="S35" s="15"/>
      <c r="T35" s="15"/>
    </row>
    <row r="36" spans="1:20" ht="16.5" thickTop="1" x14ac:dyDescent="0.25">
      <c r="A36" s="59" t="s">
        <v>62</v>
      </c>
      <c r="B36" s="25"/>
      <c r="C36" s="65"/>
      <c r="D36" s="65"/>
      <c r="E36" s="65"/>
      <c r="F36" s="65"/>
      <c r="G36" s="65"/>
      <c r="H36" s="65"/>
      <c r="I36" s="65"/>
      <c r="J36" s="66"/>
      <c r="K36" s="62"/>
      <c r="L36" s="66"/>
      <c r="M36" s="62"/>
      <c r="N36" s="66"/>
      <c r="O36" s="62"/>
      <c r="P36" s="72"/>
      <c r="Q36" s="15"/>
      <c r="R36" s="15"/>
      <c r="S36" s="15"/>
      <c r="T36" s="15"/>
    </row>
    <row r="37" spans="1:20" x14ac:dyDescent="0.25">
      <c r="A37" s="29">
        <v>44125</v>
      </c>
      <c r="B37" s="76" t="s">
        <v>369</v>
      </c>
      <c r="C37" s="31">
        <v>27500</v>
      </c>
      <c r="D37" s="33">
        <v>27500</v>
      </c>
      <c r="E37" s="34">
        <v>27500</v>
      </c>
      <c r="F37" s="33">
        <v>27500</v>
      </c>
      <c r="G37" s="34">
        <v>27500</v>
      </c>
      <c r="H37" s="34">
        <v>6875</v>
      </c>
      <c r="I37" s="34">
        <v>27500</v>
      </c>
      <c r="J37" s="35">
        <v>27500</v>
      </c>
      <c r="K37" s="37">
        <f>(J37-G37)/G37</f>
        <v>0</v>
      </c>
      <c r="L37" s="35"/>
      <c r="M37" s="37">
        <f>(L37-G37)/G37</f>
        <v>-1</v>
      </c>
      <c r="N37" s="35"/>
      <c r="O37" s="37">
        <f>(N37-G37)/G37</f>
        <v>-1</v>
      </c>
      <c r="P37" s="106"/>
      <c r="Q37" s="15"/>
      <c r="R37" s="15"/>
      <c r="S37" s="15"/>
      <c r="T37" s="15"/>
    </row>
    <row r="38" spans="1:20" x14ac:dyDescent="0.25">
      <c r="A38" s="49">
        <v>48505</v>
      </c>
      <c r="B38" s="77" t="s">
        <v>370</v>
      </c>
      <c r="C38" s="51">
        <v>50324</v>
      </c>
      <c r="D38" s="53">
        <v>51531</v>
      </c>
      <c r="E38" s="54">
        <v>65389</v>
      </c>
      <c r="F38" s="53">
        <v>65389</v>
      </c>
      <c r="G38" s="54">
        <v>77220</v>
      </c>
      <c r="H38" s="54">
        <v>77220</v>
      </c>
      <c r="I38" s="54">
        <v>77220</v>
      </c>
      <c r="J38" s="55">
        <v>82585</v>
      </c>
      <c r="K38" s="57">
        <f>(J38-G38)/G38</f>
        <v>6.9476819476819482E-2</v>
      </c>
      <c r="L38" s="55"/>
      <c r="M38" s="57">
        <f>(L38-G38)/G38</f>
        <v>-1</v>
      </c>
      <c r="N38" s="55"/>
      <c r="O38" s="57">
        <f>(N38-G38)/G38</f>
        <v>-1</v>
      </c>
      <c r="P38" s="58"/>
      <c r="Q38" s="15"/>
      <c r="R38" s="15"/>
      <c r="S38" s="15"/>
      <c r="T38" s="15"/>
    </row>
    <row r="39" spans="1:20" x14ac:dyDescent="0.25">
      <c r="A39" s="59" t="s">
        <v>371</v>
      </c>
      <c r="B39" s="59"/>
      <c r="C39" s="74">
        <f t="shared" ref="C39:J39" si="8">SUM(C37:C38)</f>
        <v>77824</v>
      </c>
      <c r="D39" s="74">
        <f t="shared" si="8"/>
        <v>79031</v>
      </c>
      <c r="E39" s="74">
        <f t="shared" si="8"/>
        <v>92889</v>
      </c>
      <c r="F39" s="74">
        <f t="shared" si="8"/>
        <v>92889</v>
      </c>
      <c r="G39" s="74">
        <f t="shared" si="8"/>
        <v>104720</v>
      </c>
      <c r="H39" s="74">
        <f t="shared" si="8"/>
        <v>84095</v>
      </c>
      <c r="I39" s="74">
        <f t="shared" si="8"/>
        <v>104720</v>
      </c>
      <c r="J39" s="75">
        <f t="shared" si="8"/>
        <v>110085</v>
      </c>
      <c r="K39" s="62">
        <f>(J39-G39)/G39</f>
        <v>5.1231856378915204E-2</v>
      </c>
      <c r="L39" s="75">
        <f>SUM(L37:L38)</f>
        <v>0</v>
      </c>
      <c r="M39" s="62">
        <f>(L39-G39)/G39</f>
        <v>-1</v>
      </c>
      <c r="N39" s="75">
        <f>SUM(N37:N38)</f>
        <v>0</v>
      </c>
      <c r="O39" s="62">
        <f>(N39-G39)/G39</f>
        <v>-1</v>
      </c>
      <c r="P39" s="75">
        <f>SUM(P37:P38)</f>
        <v>0</v>
      </c>
      <c r="Q39" s="15"/>
      <c r="R39" s="15"/>
      <c r="S39" s="15"/>
      <c r="T39" s="15"/>
    </row>
    <row r="40" spans="1:20" x14ac:dyDescent="0.25">
      <c r="A40" s="25"/>
      <c r="B40" s="25"/>
      <c r="C40" s="65"/>
      <c r="D40" s="65"/>
      <c r="E40" s="65"/>
      <c r="F40" s="65"/>
      <c r="G40" s="65"/>
      <c r="H40" s="65"/>
      <c r="I40" s="65"/>
      <c r="J40" s="66"/>
      <c r="K40" s="62"/>
      <c r="L40" s="66"/>
      <c r="M40" s="62"/>
      <c r="N40" s="66"/>
      <c r="O40" s="62"/>
      <c r="P40" s="72"/>
      <c r="Q40" s="15"/>
      <c r="R40" s="15"/>
      <c r="S40" s="15"/>
      <c r="T40" s="15"/>
    </row>
    <row r="41" spans="1:20" x14ac:dyDescent="0.25">
      <c r="A41" s="25"/>
      <c r="B41" s="25"/>
      <c r="C41" s="65"/>
      <c r="D41" s="65"/>
      <c r="E41" s="65"/>
      <c r="F41" s="65"/>
      <c r="G41" s="65"/>
      <c r="H41" s="65"/>
      <c r="I41" s="65"/>
      <c r="J41" s="66"/>
      <c r="K41" s="62"/>
      <c r="L41" s="66"/>
      <c r="M41" s="62"/>
      <c r="N41" s="66"/>
      <c r="O41" s="62"/>
      <c r="P41" s="72"/>
      <c r="Q41" s="15"/>
      <c r="R41" s="15"/>
      <c r="S41" s="15"/>
      <c r="T41" s="15"/>
    </row>
    <row r="42" spans="1:20" ht="16.5" thickBot="1" x14ac:dyDescent="0.3">
      <c r="A42" s="79" t="s">
        <v>372</v>
      </c>
      <c r="B42" s="79"/>
      <c r="C42" s="80">
        <f t="shared" ref="C42:J42" si="9">C33-C39</f>
        <v>-2064</v>
      </c>
      <c r="D42" s="80">
        <f t="shared" si="9"/>
        <v>-1872</v>
      </c>
      <c r="E42" s="80">
        <f t="shared" si="9"/>
        <v>0</v>
      </c>
      <c r="F42" s="80">
        <f t="shared" si="9"/>
        <v>691</v>
      </c>
      <c r="G42" s="80">
        <f t="shared" si="9"/>
        <v>0</v>
      </c>
      <c r="H42" s="80">
        <f t="shared" si="9"/>
        <v>-32299</v>
      </c>
      <c r="I42" s="80">
        <f t="shared" si="9"/>
        <v>-1450</v>
      </c>
      <c r="J42" s="81">
        <f t="shared" si="9"/>
        <v>0</v>
      </c>
      <c r="K42" s="82">
        <v>0</v>
      </c>
      <c r="L42" s="81">
        <f>L33-L39</f>
        <v>0</v>
      </c>
      <c r="M42" s="82">
        <v>0</v>
      </c>
      <c r="N42" s="81">
        <f>N33-N39</f>
        <v>0</v>
      </c>
      <c r="O42" s="82">
        <v>0</v>
      </c>
      <c r="P42" s="81">
        <f>P33-P39</f>
        <v>0</v>
      </c>
      <c r="Q42" s="15"/>
      <c r="R42" s="15"/>
      <c r="S42" s="15"/>
      <c r="T42" s="15"/>
    </row>
    <row r="43" spans="1:20" x14ac:dyDescent="0.25">
      <c r="A43" s="25"/>
      <c r="B43" s="25"/>
      <c r="C43" s="65"/>
      <c r="D43" s="65"/>
      <c r="E43" s="65"/>
      <c r="F43" s="65"/>
      <c r="G43" s="65"/>
      <c r="H43" s="65"/>
      <c r="I43" s="65"/>
      <c r="J43" s="65"/>
      <c r="K43" s="83"/>
      <c r="L43" s="65"/>
      <c r="M43" s="83"/>
      <c r="N43" s="65"/>
      <c r="O43" s="65"/>
      <c r="P43" s="83"/>
      <c r="Q43" s="15"/>
      <c r="R43" s="15"/>
      <c r="S43" s="15"/>
      <c r="T43" s="15"/>
    </row>
    <row r="44" spans="1:20" x14ac:dyDescent="0.25">
      <c r="A44" s="25"/>
      <c r="B44" s="25"/>
      <c r="C44" s="65"/>
      <c r="D44" s="65"/>
      <c r="E44" s="65"/>
      <c r="F44" s="65"/>
      <c r="G44" s="65"/>
      <c r="H44" s="65"/>
      <c r="I44" s="65"/>
      <c r="J44" s="65"/>
      <c r="K44" s="83"/>
      <c r="L44" s="65"/>
      <c r="M44" s="83"/>
      <c r="N44" s="65"/>
      <c r="O44" s="65"/>
      <c r="P44" s="83"/>
      <c r="Q44" s="15"/>
      <c r="R44" s="15"/>
      <c r="S44" s="15"/>
      <c r="T44" s="15"/>
    </row>
    <row r="45" spans="1:20" x14ac:dyDescent="0.25">
      <c r="A45" s="25"/>
      <c r="B45" s="25"/>
      <c r="C45" s="65"/>
      <c r="D45" s="65"/>
      <c r="E45" s="65"/>
      <c r="F45" s="65"/>
      <c r="G45" s="65"/>
      <c r="H45" s="65"/>
      <c r="I45" s="65"/>
      <c r="J45" s="65"/>
      <c r="K45" s="83"/>
      <c r="L45" s="65"/>
      <c r="M45" s="83"/>
      <c r="N45" s="65"/>
      <c r="O45" s="65"/>
      <c r="P45" s="83"/>
      <c r="Q45" s="15"/>
      <c r="R45" s="15"/>
      <c r="S45" s="15"/>
      <c r="T45" s="15"/>
    </row>
    <row r="46" spans="1:20" x14ac:dyDescent="0.25">
      <c r="A46" s="25"/>
      <c r="B46" s="25"/>
      <c r="C46" s="65"/>
      <c r="D46" s="65"/>
      <c r="E46" s="65"/>
      <c r="F46" s="65"/>
      <c r="G46" s="65"/>
      <c r="H46" s="65"/>
      <c r="I46" s="65"/>
      <c r="J46" s="65"/>
      <c r="K46" s="83"/>
      <c r="L46" s="65"/>
      <c r="M46" s="83"/>
      <c r="N46" s="65"/>
      <c r="O46" s="65"/>
      <c r="P46" s="83"/>
      <c r="Q46" s="15"/>
      <c r="R46" s="15"/>
      <c r="S46" s="15"/>
      <c r="T46" s="15"/>
    </row>
    <row r="47" spans="1:20" x14ac:dyDescent="0.25">
      <c r="A47" s="25"/>
      <c r="B47" s="25"/>
      <c r="C47" s="65"/>
      <c r="D47" s="65"/>
      <c r="E47" s="65"/>
      <c r="F47" s="65"/>
      <c r="G47" s="65"/>
      <c r="H47" s="65"/>
      <c r="I47" s="65"/>
      <c r="J47" s="65"/>
      <c r="K47" s="83"/>
      <c r="L47" s="65"/>
      <c r="M47" s="83"/>
      <c r="N47" s="65"/>
      <c r="O47" s="65"/>
      <c r="P47" s="83"/>
      <c r="Q47" s="15"/>
      <c r="R47" s="15"/>
      <c r="S47" s="15"/>
      <c r="T47" s="15"/>
    </row>
    <row r="48" spans="1:20" x14ac:dyDescent="0.25">
      <c r="A48" s="25"/>
      <c r="B48" s="25"/>
      <c r="C48" s="65"/>
      <c r="D48" s="65"/>
      <c r="E48" s="65"/>
      <c r="F48" s="65"/>
      <c r="G48" s="65"/>
      <c r="H48" s="65"/>
      <c r="I48" s="65"/>
      <c r="J48" s="65"/>
      <c r="K48" s="83"/>
      <c r="L48" s="65"/>
      <c r="M48" s="83"/>
      <c r="N48" s="65"/>
      <c r="O48" s="65"/>
      <c r="P48" s="83"/>
      <c r="Q48" s="15"/>
      <c r="R48" s="15"/>
      <c r="S48" s="15"/>
      <c r="T48" s="15"/>
    </row>
    <row r="49" spans="1:20" x14ac:dyDescent="0.25">
      <c r="A49" s="25"/>
      <c r="B49" s="25"/>
      <c r="C49" s="65"/>
      <c r="D49" s="65"/>
      <c r="E49" s="65"/>
      <c r="F49" s="65"/>
      <c r="G49" s="65"/>
      <c r="H49" s="65"/>
      <c r="I49" s="65"/>
      <c r="J49" s="65"/>
      <c r="K49" s="83"/>
      <c r="L49" s="65"/>
      <c r="M49" s="83"/>
      <c r="N49" s="65"/>
      <c r="O49" s="65"/>
      <c r="P49" s="83"/>
      <c r="Q49" s="15"/>
      <c r="R49" s="15"/>
      <c r="S49" s="15"/>
      <c r="T49" s="15"/>
    </row>
    <row r="50" spans="1:20" x14ac:dyDescent="0.25">
      <c r="A50" s="25"/>
      <c r="B50" s="25"/>
      <c r="C50" s="65"/>
      <c r="D50" s="65"/>
      <c r="E50" s="65"/>
      <c r="F50" s="65"/>
      <c r="G50" s="65"/>
      <c r="H50" s="65"/>
      <c r="I50" s="65"/>
      <c r="J50" s="65"/>
      <c r="K50" s="83"/>
      <c r="L50" s="65"/>
      <c r="M50" s="83"/>
      <c r="N50" s="65"/>
      <c r="O50" s="65"/>
      <c r="P50" s="83"/>
      <c r="Q50" s="15"/>
      <c r="R50" s="15"/>
      <c r="S50" s="15"/>
      <c r="T50" s="15"/>
    </row>
    <row r="51" spans="1:20" x14ac:dyDescent="0.25">
      <c r="A51" s="25"/>
      <c r="B51" s="25"/>
      <c r="C51" s="65"/>
      <c r="D51" s="65"/>
      <c r="E51" s="65"/>
      <c r="F51" s="65"/>
      <c r="G51" s="65"/>
      <c r="H51" s="65"/>
      <c r="I51" s="65"/>
      <c r="J51" s="65"/>
      <c r="K51" s="25"/>
      <c r="L51" s="65"/>
      <c r="M51" s="25"/>
      <c r="N51" s="65"/>
      <c r="O51" s="65"/>
      <c r="P51" s="25"/>
      <c r="Q51" s="15"/>
      <c r="R51" s="15"/>
      <c r="S51" s="15"/>
      <c r="T51" s="15"/>
    </row>
    <row r="52" spans="1:20" x14ac:dyDescent="0.25">
      <c r="A52" s="25"/>
      <c r="B52" s="25"/>
      <c r="C52" s="65"/>
      <c r="D52" s="65"/>
      <c r="E52" s="65"/>
      <c r="F52" s="65"/>
      <c r="G52" s="65"/>
      <c r="H52" s="65"/>
      <c r="I52" s="65"/>
      <c r="J52" s="65"/>
      <c r="K52" s="25"/>
      <c r="L52" s="65"/>
      <c r="M52" s="25"/>
      <c r="N52" s="65"/>
      <c r="O52" s="65"/>
      <c r="P52" s="25"/>
      <c r="Q52" s="15"/>
      <c r="R52" s="15"/>
      <c r="S52" s="15"/>
      <c r="T52" s="15"/>
    </row>
    <row r="53" spans="1:20" x14ac:dyDescent="0.25">
      <c r="A53" s="25"/>
      <c r="B53" s="25"/>
      <c r="C53" s="65"/>
      <c r="D53" s="65"/>
      <c r="E53" s="65"/>
      <c r="F53" s="65"/>
      <c r="G53" s="65"/>
      <c r="H53" s="65"/>
      <c r="I53" s="65"/>
      <c r="J53" s="65"/>
      <c r="K53" s="25"/>
      <c r="L53" s="65"/>
      <c r="M53" s="25"/>
      <c r="N53" s="65"/>
      <c r="O53" s="65"/>
      <c r="P53" s="25"/>
      <c r="Q53" s="15"/>
      <c r="R53" s="15"/>
      <c r="S53" s="15"/>
      <c r="T53" s="15"/>
    </row>
    <row r="54" spans="1:20" x14ac:dyDescent="0.25">
      <c r="A54" s="25"/>
      <c r="B54" s="25"/>
      <c r="C54" s="25"/>
      <c r="D54" s="25"/>
      <c r="E54" s="25"/>
      <c r="F54" s="25"/>
      <c r="G54" s="25"/>
      <c r="H54" s="25"/>
      <c r="I54" s="25"/>
      <c r="J54" s="25"/>
      <c r="K54" s="25"/>
      <c r="L54" s="25"/>
      <c r="M54" s="25"/>
      <c r="N54" s="25"/>
      <c r="O54" s="25"/>
      <c r="P54" s="25"/>
      <c r="Q54" s="15"/>
      <c r="R54" s="15"/>
      <c r="S54" s="15"/>
      <c r="T54" s="15"/>
    </row>
    <row r="55" spans="1:20" x14ac:dyDescent="0.25">
      <c r="A55" s="25"/>
      <c r="B55" s="25"/>
      <c r="C55" s="25"/>
      <c r="D55" s="25"/>
      <c r="E55" s="25"/>
      <c r="F55" s="25"/>
      <c r="G55" s="25"/>
      <c r="H55" s="25"/>
      <c r="I55" s="25"/>
      <c r="J55" s="25"/>
      <c r="K55" s="25"/>
      <c r="L55" s="25"/>
      <c r="M55" s="25"/>
      <c r="N55" s="25"/>
      <c r="O55" s="25"/>
      <c r="P55" s="25"/>
      <c r="Q55" s="15"/>
      <c r="R55" s="15"/>
      <c r="S55" s="15"/>
      <c r="T55" s="15"/>
    </row>
    <row r="56" spans="1:20" x14ac:dyDescent="0.25">
      <c r="A56" s="25"/>
      <c r="B56" s="25"/>
      <c r="C56" s="25"/>
      <c r="D56" s="25"/>
      <c r="E56" s="25"/>
      <c r="F56" s="25"/>
      <c r="G56" s="25"/>
      <c r="H56" s="25"/>
      <c r="I56" s="25"/>
      <c r="J56" s="25"/>
      <c r="K56" s="25"/>
      <c r="L56" s="25"/>
      <c r="M56" s="25"/>
      <c r="N56" s="25"/>
      <c r="O56" s="25"/>
      <c r="P56" s="25"/>
      <c r="Q56" s="15"/>
      <c r="R56" s="15"/>
      <c r="S56" s="15"/>
      <c r="T56" s="15"/>
    </row>
    <row r="57" spans="1:20" x14ac:dyDescent="0.25">
      <c r="A57" s="25"/>
      <c r="B57" s="25"/>
      <c r="C57" s="25"/>
      <c r="D57" s="25"/>
      <c r="E57" s="25"/>
      <c r="F57" s="25"/>
      <c r="G57" s="25"/>
      <c r="H57" s="25"/>
      <c r="I57" s="25"/>
      <c r="J57" s="25"/>
      <c r="K57" s="25"/>
      <c r="L57" s="25"/>
      <c r="M57" s="25"/>
      <c r="N57" s="25"/>
      <c r="O57" s="25"/>
      <c r="P57" s="25"/>
      <c r="Q57" s="15"/>
      <c r="R57" s="15"/>
      <c r="S57" s="15"/>
      <c r="T57" s="15"/>
    </row>
    <row r="58" spans="1:20" x14ac:dyDescent="0.25">
      <c r="A58" s="25"/>
      <c r="B58" s="25"/>
      <c r="C58" s="25"/>
      <c r="D58" s="25"/>
      <c r="E58" s="25"/>
      <c r="F58" s="25"/>
      <c r="G58" s="25"/>
      <c r="H58" s="25"/>
      <c r="I58" s="25"/>
      <c r="J58" s="25"/>
      <c r="K58" s="25"/>
      <c r="L58" s="25"/>
      <c r="M58" s="25"/>
      <c r="N58" s="25"/>
      <c r="O58" s="25"/>
      <c r="P58" s="25"/>
      <c r="Q58" s="15"/>
      <c r="R58" s="15"/>
      <c r="S58" s="15"/>
      <c r="T58" s="15"/>
    </row>
    <row r="59" spans="1:20" x14ac:dyDescent="0.25">
      <c r="A59" s="25"/>
      <c r="B59" s="25"/>
      <c r="C59" s="25"/>
      <c r="D59" s="25"/>
      <c r="E59" s="25"/>
      <c r="F59" s="25"/>
      <c r="G59" s="25"/>
      <c r="H59" s="25"/>
      <c r="I59" s="25"/>
      <c r="J59" s="25"/>
      <c r="K59" s="25"/>
      <c r="L59" s="25"/>
      <c r="M59" s="25"/>
      <c r="N59" s="25"/>
      <c r="O59" s="25"/>
      <c r="P59" s="25"/>
      <c r="Q59" s="15"/>
      <c r="R59" s="15"/>
      <c r="S59" s="15"/>
      <c r="T59" s="15"/>
    </row>
    <row r="60" spans="1:20" x14ac:dyDescent="0.25">
      <c r="A60" s="25"/>
      <c r="B60" s="25"/>
      <c r="C60" s="25"/>
      <c r="D60" s="25"/>
      <c r="E60" s="25"/>
      <c r="F60" s="25"/>
      <c r="G60" s="25"/>
      <c r="H60" s="25"/>
      <c r="I60" s="25"/>
      <c r="J60" s="25"/>
      <c r="K60" s="25"/>
      <c r="L60" s="25"/>
      <c r="M60" s="25"/>
      <c r="N60" s="25"/>
      <c r="O60" s="25"/>
      <c r="P60" s="25"/>
      <c r="Q60" s="15"/>
      <c r="R60" s="15"/>
      <c r="S60" s="15"/>
      <c r="T60" s="15"/>
    </row>
    <row r="61" spans="1:20" x14ac:dyDescent="0.25">
      <c r="A61" s="25"/>
      <c r="B61" s="25"/>
      <c r="C61" s="25"/>
      <c r="D61" s="25"/>
      <c r="E61" s="25"/>
      <c r="F61" s="25"/>
      <c r="G61" s="25"/>
      <c r="H61" s="25"/>
      <c r="I61" s="25"/>
      <c r="J61" s="25"/>
      <c r="K61" s="25"/>
      <c r="L61" s="25"/>
      <c r="M61" s="25"/>
      <c r="N61" s="25"/>
      <c r="O61" s="25"/>
      <c r="P61" s="25"/>
      <c r="Q61" s="15"/>
      <c r="R61" s="15"/>
      <c r="S61" s="15"/>
      <c r="T61" s="15"/>
    </row>
    <row r="62" spans="1:20" x14ac:dyDescent="0.25">
      <c r="A62" s="25"/>
      <c r="B62" s="25"/>
      <c r="C62" s="25"/>
      <c r="D62" s="25"/>
      <c r="E62" s="25"/>
      <c r="F62" s="25"/>
      <c r="G62" s="25"/>
      <c r="H62" s="25"/>
      <c r="I62" s="25"/>
      <c r="J62" s="25"/>
      <c r="K62" s="25"/>
      <c r="L62" s="25"/>
      <c r="M62" s="25"/>
      <c r="N62" s="25"/>
      <c r="O62" s="25"/>
      <c r="P62" s="25"/>
      <c r="Q62" s="15"/>
      <c r="R62" s="15"/>
      <c r="S62" s="15"/>
      <c r="T62" s="15"/>
    </row>
    <row r="63" spans="1:20" x14ac:dyDescent="0.25">
      <c r="A63" s="25"/>
      <c r="B63" s="25"/>
      <c r="C63" s="25"/>
      <c r="D63" s="25"/>
      <c r="E63" s="25"/>
      <c r="F63" s="25"/>
      <c r="G63" s="25"/>
      <c r="H63" s="25"/>
      <c r="I63" s="25"/>
      <c r="J63" s="25"/>
      <c r="K63" s="25"/>
      <c r="L63" s="25"/>
      <c r="M63" s="25"/>
      <c r="N63" s="25"/>
      <c r="O63" s="25"/>
      <c r="P63" s="25"/>
      <c r="Q63" s="15"/>
      <c r="R63" s="15"/>
      <c r="S63" s="15"/>
      <c r="T63" s="15"/>
    </row>
    <row r="64" spans="1:20" x14ac:dyDescent="0.25">
      <c r="A64" s="25"/>
      <c r="B64" s="25"/>
      <c r="C64" s="25"/>
      <c r="D64" s="25"/>
      <c r="E64" s="25"/>
      <c r="F64" s="25"/>
      <c r="G64" s="25"/>
      <c r="H64" s="25"/>
      <c r="I64" s="25"/>
      <c r="J64" s="25"/>
      <c r="K64" s="25"/>
      <c r="L64" s="25"/>
      <c r="M64" s="25"/>
      <c r="N64" s="25"/>
      <c r="O64" s="25"/>
      <c r="P64" s="25"/>
      <c r="Q64" s="15"/>
      <c r="R64" s="15"/>
      <c r="S64" s="15"/>
      <c r="T64" s="15"/>
    </row>
    <row r="65" s="15" customFormat="1" x14ac:dyDescent="0.25"/>
    <row r="66" s="15" customFormat="1" x14ac:dyDescent="0.25"/>
  </sheetData>
  <mergeCells count="16">
    <mergeCell ref="A7:B7"/>
    <mergeCell ref="E34:F34"/>
    <mergeCell ref="G34:I34"/>
    <mergeCell ref="J34:P34"/>
    <mergeCell ref="A1:P1"/>
    <mergeCell ref="A2:P2"/>
    <mergeCell ref="A3:P3"/>
    <mergeCell ref="E5:F5"/>
    <mergeCell ref="G5:I5"/>
    <mergeCell ref="J5:P5"/>
    <mergeCell ref="J35:K35"/>
    <mergeCell ref="L35:M35"/>
    <mergeCell ref="N35:O35"/>
    <mergeCell ref="J6:K6"/>
    <mergeCell ref="L6:M6"/>
    <mergeCell ref="N6:O6"/>
  </mergeCells>
  <printOptions horizontalCentered="1"/>
  <pageMargins left="0.7" right="0.7" top="0.75" bottom="0.75" header="0.3" footer="0.3"/>
  <pageSetup fitToHeight="0" orientation="landscape" r:id="rId1"/>
  <headerFooter>
    <oddFooter>&amp;R&amp;P</oddFooter>
  </headerFooter>
  <colBreaks count="1" manualBreakCount="1">
    <brk id="16"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ABBBE-6C0F-4022-A53E-57A903445259}">
  <sheetPr>
    <pageSetUpPr fitToPage="1"/>
  </sheetPr>
  <dimension ref="A1:F31"/>
  <sheetViews>
    <sheetView view="pageLayout" topLeftCell="A3" zoomScaleNormal="100" workbookViewId="0">
      <selection activeCell="A20" sqref="A20:D20"/>
    </sheetView>
  </sheetViews>
  <sheetFormatPr defaultColWidth="9.140625" defaultRowHeight="15.75" x14ac:dyDescent="0.25"/>
  <cols>
    <col min="1" max="1" width="7.42578125" style="15" customWidth="1"/>
    <col min="2" max="2" width="32.85546875" style="15" bestFit="1" customWidth="1"/>
    <col min="3" max="3" width="7.42578125" style="15" customWidth="1"/>
    <col min="4" max="4" width="47" style="15" customWidth="1"/>
    <col min="5" max="5" width="13" style="15" customWidth="1"/>
    <col min="6" max="6" width="7.7109375" style="15" customWidth="1"/>
    <col min="7" max="16384" width="9.140625" style="15"/>
  </cols>
  <sheetData>
    <row r="1" spans="1:6" x14ac:dyDescent="0.25">
      <c r="A1" s="314" t="s">
        <v>0</v>
      </c>
      <c r="B1" s="314"/>
      <c r="C1" s="314"/>
      <c r="D1" s="314"/>
      <c r="E1" s="314"/>
      <c r="F1" s="314"/>
    </row>
    <row r="2" spans="1:6" x14ac:dyDescent="0.25">
      <c r="A2" s="314" t="s">
        <v>359</v>
      </c>
      <c r="B2" s="314"/>
      <c r="C2" s="314"/>
      <c r="D2" s="314"/>
      <c r="E2" s="314"/>
      <c r="F2" s="314"/>
    </row>
    <row r="3" spans="1:6" x14ac:dyDescent="0.25">
      <c r="A3" s="323" t="s">
        <v>123</v>
      </c>
      <c r="B3" s="323"/>
      <c r="C3" s="323"/>
      <c r="D3" s="323"/>
      <c r="E3" s="323"/>
      <c r="F3" s="323"/>
    </row>
    <row r="4" spans="1:6" x14ac:dyDescent="0.25">
      <c r="A4" s="25"/>
      <c r="B4" s="25"/>
      <c r="C4" s="25"/>
      <c r="D4" s="25"/>
      <c r="E4" s="25"/>
    </row>
    <row r="5" spans="1:6" ht="15.75" customHeight="1" x14ac:dyDescent="0.25">
      <c r="A5" s="326" t="s">
        <v>67</v>
      </c>
      <c r="B5" s="84"/>
      <c r="C5" s="326" t="s">
        <v>68</v>
      </c>
      <c r="D5" s="85" t="s">
        <v>69</v>
      </c>
      <c r="E5" s="326" t="s">
        <v>70</v>
      </c>
      <c r="F5" s="86"/>
    </row>
    <row r="6" spans="1:6" ht="16.5" thickBot="1" x14ac:dyDescent="0.3">
      <c r="A6" s="327"/>
      <c r="B6" s="87" t="s">
        <v>71</v>
      </c>
      <c r="C6" s="327"/>
      <c r="D6" s="88" t="s">
        <v>72</v>
      </c>
      <c r="E6" s="327"/>
      <c r="F6" s="88" t="s">
        <v>73</v>
      </c>
    </row>
    <row r="7" spans="1:6" ht="16.5" thickTop="1" x14ac:dyDescent="0.25">
      <c r="A7" s="324" t="str">
        <f>'VOCA 710'!A7</f>
        <v>EXPENDITURES</v>
      </c>
      <c r="B7" s="324"/>
      <c r="C7" s="324"/>
      <c r="D7" s="324"/>
      <c r="E7" s="25"/>
    </row>
    <row r="8" spans="1:6" x14ac:dyDescent="0.25">
      <c r="A8" s="325"/>
      <c r="B8" s="325"/>
      <c r="C8" s="325"/>
      <c r="D8" s="325"/>
      <c r="E8" s="77"/>
      <c r="F8" s="89"/>
    </row>
    <row r="9" spans="1:6" x14ac:dyDescent="0.25">
      <c r="A9" s="93">
        <f>'VOCA 710'!A9</f>
        <v>51069</v>
      </c>
      <c r="B9" s="90" t="str">
        <f>'VOCA 710'!B9</f>
        <v>Full-Time Wages</v>
      </c>
      <c r="C9" s="91" t="s">
        <v>74</v>
      </c>
      <c r="D9" s="101" t="s">
        <v>738</v>
      </c>
      <c r="E9" s="54">
        <f>'VOCA 710'!J9</f>
        <v>67080</v>
      </c>
      <c r="F9" s="92">
        <f>'VOCA 710'!K9</f>
        <v>3.2000000000000001E-2</v>
      </c>
    </row>
    <row r="10" spans="1:6" x14ac:dyDescent="0.25">
      <c r="A10" s="93">
        <f>'VOCA 710'!A10</f>
        <v>51500</v>
      </c>
      <c r="B10" s="90" t="str">
        <f>'VOCA 710'!B10</f>
        <v>Overtime Wages</v>
      </c>
      <c r="C10" s="91" t="s">
        <v>74</v>
      </c>
      <c r="D10" s="101"/>
      <c r="E10" s="54">
        <f>'VOCA 710'!J10</f>
        <v>1000</v>
      </c>
      <c r="F10" s="92">
        <f>'VOCA 710'!K10</f>
        <v>0</v>
      </c>
    </row>
    <row r="11" spans="1:6" x14ac:dyDescent="0.25">
      <c r="A11" s="24"/>
      <c r="B11" s="177"/>
      <c r="C11" s="24"/>
      <c r="D11" s="177"/>
      <c r="E11" s="25"/>
      <c r="F11" s="178"/>
    </row>
    <row r="12" spans="1:6" x14ac:dyDescent="0.25">
      <c r="A12" s="104" t="str">
        <f>'VOCA 710'!A13</f>
        <v>Employee Benefits</v>
      </c>
      <c r="B12" s="104"/>
      <c r="C12" s="104"/>
      <c r="D12" s="104"/>
      <c r="E12" s="77"/>
      <c r="F12" s="89"/>
    </row>
    <row r="13" spans="1:6" x14ac:dyDescent="0.25">
      <c r="A13" s="93">
        <f>'VOCA 710'!A14</f>
        <v>52020</v>
      </c>
      <c r="B13" s="90" t="str">
        <f>'VOCA 710'!B14</f>
        <v>Workers Compensation Insurance</v>
      </c>
      <c r="C13" s="91" t="s">
        <v>74</v>
      </c>
      <c r="D13" s="94"/>
      <c r="E13" s="54">
        <f>'VOCA 710'!J14</f>
        <v>150</v>
      </c>
      <c r="F13" s="92">
        <f>'VOCA 710'!K14</f>
        <v>0</v>
      </c>
    </row>
    <row r="14" spans="1:6" x14ac:dyDescent="0.25">
      <c r="A14" s="93">
        <f>'VOCA 710'!A15</f>
        <v>52030</v>
      </c>
      <c r="B14" s="90" t="str">
        <f>'VOCA 710'!B15</f>
        <v>Disability Insurance</v>
      </c>
      <c r="C14" s="91" t="s">
        <v>74</v>
      </c>
      <c r="D14" s="94"/>
      <c r="E14" s="54">
        <f>'VOCA 710'!J15</f>
        <v>200</v>
      </c>
      <c r="F14" s="92">
        <f>'VOCA 710'!K15</f>
        <v>0</v>
      </c>
    </row>
    <row r="15" spans="1:6" x14ac:dyDescent="0.25">
      <c r="A15" s="93">
        <f>'VOCA 710'!A16</f>
        <v>52040</v>
      </c>
      <c r="B15" s="90" t="str">
        <f>'VOCA 710'!B16</f>
        <v>Group Term Life Insurance</v>
      </c>
      <c r="C15" s="91" t="s">
        <v>74</v>
      </c>
      <c r="D15" s="94"/>
      <c r="E15" s="54">
        <f>'VOCA 710'!J16</f>
        <v>560</v>
      </c>
      <c r="F15" s="92">
        <f>'VOCA 710'!K16</f>
        <v>0</v>
      </c>
    </row>
    <row r="16" spans="1:6" x14ac:dyDescent="0.25">
      <c r="A16" s="93">
        <f>'VOCA 710'!A17</f>
        <v>52120</v>
      </c>
      <c r="B16" s="90" t="str">
        <f>'VOCA 710'!B17</f>
        <v>ME Public Employees Retirement System</v>
      </c>
      <c r="C16" s="91" t="s">
        <v>74</v>
      </c>
      <c r="D16" s="94"/>
      <c r="E16" s="54">
        <f>'VOCA 710'!J17</f>
        <v>6740</v>
      </c>
      <c r="F16" s="92">
        <f>'VOCA 710'!K17</f>
        <v>1.3533834586466165E-2</v>
      </c>
    </row>
    <row r="17" spans="1:6" x14ac:dyDescent="0.25">
      <c r="A17" s="93">
        <f>'VOCA 710'!A18</f>
        <v>52200</v>
      </c>
      <c r="B17" s="90" t="str">
        <f>'VOCA 710'!B18</f>
        <v>Health Insurance</v>
      </c>
      <c r="C17" s="91" t="s">
        <v>74</v>
      </c>
      <c r="D17" s="94" t="s">
        <v>926</v>
      </c>
      <c r="E17" s="54">
        <f>'VOCA 710'!J18</f>
        <v>26500</v>
      </c>
      <c r="F17" s="92">
        <f>'VOCA 710'!K18</f>
        <v>0.06</v>
      </c>
    </row>
    <row r="18" spans="1:6" x14ac:dyDescent="0.25">
      <c r="A18" s="93">
        <f>'VOCA 710'!A21</f>
        <v>52300</v>
      </c>
      <c r="B18" s="90" t="str">
        <f>'VOCA 710'!B21</f>
        <v>Payroll Taxes</v>
      </c>
      <c r="C18" s="91" t="s">
        <v>74</v>
      </c>
      <c r="D18" s="94" t="s">
        <v>605</v>
      </c>
      <c r="E18" s="54">
        <f>'VOCA 710'!J21</f>
        <v>5700</v>
      </c>
      <c r="F18" s="92">
        <f>'VOCA 710'!K21</f>
        <v>0.14000000000000001</v>
      </c>
    </row>
    <row r="19" spans="1:6" x14ac:dyDescent="0.25">
      <c r="A19" s="25"/>
      <c r="B19" s="25"/>
      <c r="C19" s="25"/>
      <c r="D19" s="25"/>
      <c r="E19" s="65"/>
      <c r="F19" s="96"/>
    </row>
    <row r="20" spans="1:6" x14ac:dyDescent="0.25">
      <c r="A20" s="325" t="str">
        <f>'VOCA 710'!A24</f>
        <v>Supplies &amp; Operating Expenses</v>
      </c>
      <c r="B20" s="325"/>
      <c r="C20" s="325"/>
      <c r="D20" s="325"/>
      <c r="E20" s="54"/>
      <c r="F20" s="92"/>
    </row>
    <row r="21" spans="1:6" x14ac:dyDescent="0.25">
      <c r="A21" s="93">
        <f>'VOCA 710'!A25</f>
        <v>53010</v>
      </c>
      <c r="B21" s="93" t="str">
        <f>'VOCA 710'!B25</f>
        <v>Office Supplies</v>
      </c>
      <c r="C21" s="91" t="s">
        <v>74</v>
      </c>
      <c r="D21" s="94"/>
      <c r="E21" s="98">
        <f>'VOCA 710'!J25</f>
        <v>0</v>
      </c>
      <c r="F21" s="99">
        <f>'VOCA 710'!K25</f>
        <v>0</v>
      </c>
    </row>
    <row r="22" spans="1:6" x14ac:dyDescent="0.25">
      <c r="A22" s="93">
        <f>'VOCA 710'!A26</f>
        <v>56100</v>
      </c>
      <c r="B22" s="93" t="str">
        <f>'VOCA 710'!B26</f>
        <v>Travel</v>
      </c>
      <c r="C22" s="97" t="s">
        <v>74</v>
      </c>
      <c r="D22" s="94"/>
      <c r="E22" s="98">
        <f>'VOCA 710'!J26</f>
        <v>0</v>
      </c>
      <c r="F22" s="99">
        <f>'VOCA 710'!K26</f>
        <v>0</v>
      </c>
    </row>
    <row r="23" spans="1:6" x14ac:dyDescent="0.25">
      <c r="A23" s="25"/>
      <c r="B23" s="25"/>
      <c r="C23" s="25"/>
      <c r="D23" s="25"/>
      <c r="E23" s="65"/>
      <c r="F23" s="96"/>
    </row>
    <row r="24" spans="1:6" x14ac:dyDescent="0.25">
      <c r="A24" s="325" t="str">
        <f>'VOCA 710'!A28</f>
        <v>Purchased &amp; Contractual Services</v>
      </c>
      <c r="B24" s="325"/>
      <c r="C24" s="325"/>
      <c r="D24" s="325"/>
      <c r="E24" s="54"/>
      <c r="F24" s="92"/>
    </row>
    <row r="25" spans="1:6" x14ac:dyDescent="0.25">
      <c r="A25" s="93">
        <f>'VOCA 710'!A29</f>
        <v>54010</v>
      </c>
      <c r="B25" s="93" t="str">
        <f>'VOCA 710'!B29</f>
        <v>Training/Professional Development</v>
      </c>
      <c r="C25" s="91" t="s">
        <v>74</v>
      </c>
      <c r="D25" s="94"/>
      <c r="E25" s="98">
        <f>'VOCA 710'!J29</f>
        <v>800</v>
      </c>
      <c r="F25" s="99">
        <f>'VOCA 710'!K29</f>
        <v>0</v>
      </c>
    </row>
    <row r="26" spans="1:6" x14ac:dyDescent="0.25">
      <c r="A26" s="93">
        <f>'VOCA 710'!A30</f>
        <v>55120</v>
      </c>
      <c r="B26" s="93" t="str">
        <f>'VOCA 710'!B30</f>
        <v>Telephone</v>
      </c>
      <c r="C26" s="91" t="s">
        <v>74</v>
      </c>
      <c r="D26" s="94"/>
      <c r="E26" s="98">
        <f>'VOCA 710'!J30</f>
        <v>360</v>
      </c>
      <c r="F26" s="99">
        <f>'VOCA 710'!K30</f>
        <v>0</v>
      </c>
    </row>
    <row r="27" spans="1:6" x14ac:dyDescent="0.25">
      <c r="A27" s="122"/>
      <c r="B27" s="122"/>
      <c r="C27" s="123"/>
      <c r="D27" s="25"/>
      <c r="E27" s="44"/>
      <c r="F27" s="96"/>
    </row>
    <row r="28" spans="1:6" x14ac:dyDescent="0.25">
      <c r="A28" s="25"/>
      <c r="B28" s="25"/>
      <c r="C28" s="25"/>
      <c r="D28" s="25"/>
      <c r="E28" s="65"/>
      <c r="F28" s="96"/>
    </row>
    <row r="29" spans="1:6" x14ac:dyDescent="0.25">
      <c r="A29" s="325" t="str">
        <f>'VOCA 710'!A36</f>
        <v>REVENUES</v>
      </c>
      <c r="B29" s="325"/>
      <c r="C29" s="325"/>
      <c r="D29" s="325"/>
      <c r="E29" s="102"/>
      <c r="F29" s="92"/>
    </row>
    <row r="30" spans="1:6" x14ac:dyDescent="0.25">
      <c r="A30" s="93">
        <f>'VOCA 710'!A37</f>
        <v>44125</v>
      </c>
      <c r="B30" s="90" t="str">
        <f>'VOCA 710'!B37</f>
        <v>VOCA Grant Revenue</v>
      </c>
      <c r="C30" s="91" t="s">
        <v>74</v>
      </c>
      <c r="D30" s="104"/>
      <c r="E30" s="98">
        <f>'VOCA 710'!J37</f>
        <v>27500</v>
      </c>
      <c r="F30" s="99">
        <f>'VOCA 710'!K37</f>
        <v>0</v>
      </c>
    </row>
    <row r="31" spans="1:6" x14ac:dyDescent="0.25">
      <c r="A31" s="93">
        <f>'VOCA 710'!A38</f>
        <v>48505</v>
      </c>
      <c r="B31" s="90" t="str">
        <f>'VOCA 710'!B38</f>
        <v>Transfer from General Fund</v>
      </c>
      <c r="C31" s="91" t="s">
        <v>74</v>
      </c>
      <c r="D31" s="94"/>
      <c r="E31" s="98">
        <f>'VOCA 710'!J38</f>
        <v>82585</v>
      </c>
      <c r="F31" s="99">
        <f>'VOCA 710'!K38</f>
        <v>6.9476819476819482E-2</v>
      </c>
    </row>
  </sheetData>
  <mergeCells count="11">
    <mergeCell ref="A1:F1"/>
    <mergeCell ref="A2:F2"/>
    <mergeCell ref="A3:F3"/>
    <mergeCell ref="A5:A6"/>
    <mergeCell ref="C5:C6"/>
    <mergeCell ref="E5:E6"/>
    <mergeCell ref="A7:D7"/>
    <mergeCell ref="A8:D8"/>
    <mergeCell ref="A20:D20"/>
    <mergeCell ref="A24:D24"/>
    <mergeCell ref="A29:D29"/>
  </mergeCells>
  <printOptions horizontalCentered="1"/>
  <pageMargins left="0.7" right="0.7" top="0.75" bottom="0.75" header="0.3" footer="0.3"/>
  <pageSetup fitToHeight="0" orientation="landscape" r:id="rId1"/>
  <headerFooter>
    <oddFooter>&amp;R&amp;P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7AA06-EE2A-4F44-82A7-671B2B5B45B4}">
  <sheetPr>
    <pageSetUpPr fitToPage="1"/>
  </sheetPr>
  <dimension ref="A1:L24"/>
  <sheetViews>
    <sheetView view="pageLayout" topLeftCell="A7" zoomScaleNormal="100" workbookViewId="0">
      <selection activeCell="K17" sqref="K17"/>
    </sheetView>
  </sheetViews>
  <sheetFormatPr defaultRowHeight="15.75" customHeight="1" x14ac:dyDescent="0.25"/>
  <cols>
    <col min="1" max="1" width="34.28515625" style="1" bestFit="1" customWidth="1"/>
    <col min="2" max="9" width="10.85546875" style="1" customWidth="1"/>
    <col min="10" max="12" width="10.85546875" style="1" hidden="1" customWidth="1"/>
    <col min="13" max="16384" width="9.140625" style="1"/>
  </cols>
  <sheetData>
    <row r="1" spans="1:12" ht="15.75" customHeight="1" x14ac:dyDescent="0.25">
      <c r="A1" s="314" t="s">
        <v>0</v>
      </c>
      <c r="B1" s="314"/>
      <c r="C1" s="314"/>
      <c r="D1" s="314"/>
      <c r="E1" s="314"/>
      <c r="F1" s="314"/>
      <c r="G1" s="314"/>
      <c r="H1" s="314"/>
      <c r="I1" s="314"/>
      <c r="J1" s="314"/>
      <c r="K1" s="314"/>
      <c r="L1" s="314"/>
    </row>
    <row r="2" spans="1:12" ht="15.75" customHeight="1" x14ac:dyDescent="0.25">
      <c r="A2" s="314" t="s">
        <v>348</v>
      </c>
      <c r="B2" s="314"/>
      <c r="C2" s="314"/>
      <c r="D2" s="314"/>
      <c r="E2" s="314"/>
      <c r="F2" s="314"/>
      <c r="G2" s="314"/>
      <c r="H2" s="314"/>
      <c r="I2" s="314"/>
      <c r="J2" s="314"/>
      <c r="K2" s="314"/>
      <c r="L2" s="314"/>
    </row>
    <row r="3" spans="1:12" ht="15.75" customHeight="1" x14ac:dyDescent="0.25">
      <c r="A3" s="323" t="s">
        <v>2</v>
      </c>
      <c r="B3" s="323"/>
      <c r="C3" s="323"/>
      <c r="D3" s="323"/>
      <c r="E3" s="323"/>
      <c r="F3" s="323"/>
      <c r="G3" s="323"/>
      <c r="H3" s="323"/>
      <c r="I3" s="323"/>
      <c r="J3" s="323"/>
      <c r="K3" s="323"/>
      <c r="L3" s="323"/>
    </row>
    <row r="5" spans="1:12" ht="15.75" customHeight="1" x14ac:dyDescent="0.25">
      <c r="A5" s="3" t="s">
        <v>292</v>
      </c>
    </row>
    <row r="6" spans="1:12" ht="15.75" customHeight="1" x14ac:dyDescent="0.25">
      <c r="A6" s="1" t="s">
        <v>349</v>
      </c>
    </row>
    <row r="8" spans="1:12" ht="15.75" customHeight="1" x14ac:dyDescent="0.25">
      <c r="A8" s="3" t="s">
        <v>294</v>
      </c>
    </row>
    <row r="9" spans="1:12" ht="15.75" customHeight="1" x14ac:dyDescent="0.25">
      <c r="A9" s="1" t="s">
        <v>350</v>
      </c>
    </row>
    <row r="11" spans="1:12" ht="15.75" customHeight="1" x14ac:dyDescent="0.25">
      <c r="A11" s="3" t="s">
        <v>351</v>
      </c>
    </row>
    <row r="12" spans="1:12" ht="15.75" customHeight="1" x14ac:dyDescent="0.25">
      <c r="A12" s="1" t="s">
        <v>297</v>
      </c>
    </row>
    <row r="14" spans="1:12" ht="15.75" customHeight="1" x14ac:dyDescent="0.25">
      <c r="A14" s="3" t="s">
        <v>298</v>
      </c>
    </row>
    <row r="15" spans="1:12" ht="15.75" customHeight="1" x14ac:dyDescent="0.25">
      <c r="A15" s="1" t="s">
        <v>299</v>
      </c>
    </row>
    <row r="17" spans="1:12" ht="15.75" customHeight="1" x14ac:dyDescent="0.25">
      <c r="A17" s="312" t="s">
        <v>9</v>
      </c>
      <c r="B17" s="312"/>
      <c r="C17" s="312"/>
      <c r="D17" s="312"/>
      <c r="E17" s="312"/>
      <c r="F17" s="312"/>
      <c r="G17" s="312"/>
      <c r="H17" s="312"/>
      <c r="I17" s="312"/>
      <c r="J17" s="312"/>
      <c r="K17" s="312"/>
      <c r="L17" s="312"/>
    </row>
    <row r="18" spans="1:12" ht="15.75" customHeight="1" x14ac:dyDescent="0.25">
      <c r="A18" s="4"/>
      <c r="B18" s="5" t="str">
        <f>'Public Agencies 920'!C5</f>
        <v>FY20-21</v>
      </c>
      <c r="C18" s="5" t="str">
        <f>'Public Agencies 920'!D5</f>
        <v>FY21-22</v>
      </c>
      <c r="D18" s="313" t="str">
        <f>'Public Agencies 920'!E5</f>
        <v>FY22-23</v>
      </c>
      <c r="E18" s="313"/>
      <c r="F18" s="313" t="str">
        <f>'Public Agencies 920'!G5</f>
        <v>FY23-24</v>
      </c>
      <c r="G18" s="313"/>
      <c r="H18" s="313"/>
      <c r="I18" s="313" t="s">
        <v>88</v>
      </c>
      <c r="J18" s="313"/>
      <c r="K18" s="313"/>
      <c r="L18" s="313"/>
    </row>
    <row r="19" spans="1:12" ht="15.75" customHeight="1" thickBot="1" x14ac:dyDescent="0.3">
      <c r="A19" s="6"/>
      <c r="B19" s="7" t="str">
        <f>'Public Agencies 920'!C6</f>
        <v>Actual</v>
      </c>
      <c r="C19" s="7" t="str">
        <f>'Public Agencies 920'!D6</f>
        <v>Actual</v>
      </c>
      <c r="D19" s="7" t="str">
        <f>'Public Agencies 920'!E6</f>
        <v>Budget</v>
      </c>
      <c r="E19" s="7" t="str">
        <f>'Public Agencies 920'!F6</f>
        <v>Actual</v>
      </c>
      <c r="F19" s="7" t="str">
        <f>'Public Agencies 920'!G6</f>
        <v>Budget</v>
      </c>
      <c r="G19" s="7" t="str">
        <f>'Public Agencies 920'!H6</f>
        <v>YTD</v>
      </c>
      <c r="H19" s="7" t="str">
        <f>'Public Agencies 920'!I6</f>
        <v>Est. EOY</v>
      </c>
      <c r="I19" s="7" t="s">
        <v>11</v>
      </c>
      <c r="J19" s="7" t="s">
        <v>12</v>
      </c>
      <c r="K19" s="7" t="s">
        <v>13</v>
      </c>
      <c r="L19" s="7" t="s">
        <v>14</v>
      </c>
    </row>
    <row r="20" spans="1:12" ht="15.75" customHeight="1" thickTop="1" x14ac:dyDescent="0.25">
      <c r="A20" s="1" t="str">
        <f>'Public Agencies 920'!A8</f>
        <v>Public Agency Awards</v>
      </c>
      <c r="B20" s="8">
        <f>'Public Agencies 920'!C13</f>
        <v>42750</v>
      </c>
      <c r="C20" s="8">
        <f>'Public Agencies 920'!D13</f>
        <v>42750</v>
      </c>
      <c r="D20" s="8">
        <f>'Public Agencies 920'!E13</f>
        <v>40750</v>
      </c>
      <c r="E20" s="8">
        <f>'Public Agencies 920'!F13</f>
        <v>40750</v>
      </c>
      <c r="F20" s="8">
        <f>'Public Agencies 920'!G13</f>
        <v>86596</v>
      </c>
      <c r="G20" s="8">
        <f>'Public Agencies 920'!H13</f>
        <v>33125</v>
      </c>
      <c r="H20" s="8">
        <f>'Public Agencies 920'!I13</f>
        <v>86596</v>
      </c>
      <c r="I20" s="9">
        <f>'Public Agencies 920'!J13</f>
        <v>98236</v>
      </c>
      <c r="J20" s="9">
        <f>'Public Agencies 920'!L13</f>
        <v>0</v>
      </c>
      <c r="K20" s="9">
        <f>'Public Agencies 920'!N13</f>
        <v>0</v>
      </c>
      <c r="L20" s="9">
        <f>'Public Agencies 920'!P13</f>
        <v>0</v>
      </c>
    </row>
    <row r="21" spans="1:12" ht="15.75" customHeight="1" x14ac:dyDescent="0.25">
      <c r="A21" s="3" t="str">
        <f>'Public Agencies 920'!A15</f>
        <v>Total Public Agency Expenditures</v>
      </c>
      <c r="B21" s="10">
        <f t="shared" ref="B21:J21" si="0">SUM(B20:B20)</f>
        <v>42750</v>
      </c>
      <c r="C21" s="10">
        <f t="shared" si="0"/>
        <v>42750</v>
      </c>
      <c r="D21" s="10">
        <f>SUM(D20:D20)</f>
        <v>40750</v>
      </c>
      <c r="E21" s="10">
        <f t="shared" si="0"/>
        <v>40750</v>
      </c>
      <c r="F21" s="10">
        <f t="shared" si="0"/>
        <v>86596</v>
      </c>
      <c r="G21" s="10">
        <f>SUM(G20:G20)</f>
        <v>33125</v>
      </c>
      <c r="H21" s="10">
        <f t="shared" si="0"/>
        <v>86596</v>
      </c>
      <c r="I21" s="11">
        <f t="shared" si="0"/>
        <v>98236</v>
      </c>
      <c r="J21" s="11">
        <f t="shared" si="0"/>
        <v>0</v>
      </c>
      <c r="K21" s="11">
        <f>SUM(K20:K20)</f>
        <v>0</v>
      </c>
      <c r="L21" s="11">
        <f>SUM(L20:L20)</f>
        <v>0</v>
      </c>
    </row>
    <row r="22" spans="1:12" ht="15.75" customHeight="1" x14ac:dyDescent="0.25">
      <c r="A22" s="3"/>
      <c r="B22" s="10"/>
      <c r="C22" s="10"/>
      <c r="D22" s="10"/>
      <c r="E22" s="10"/>
      <c r="F22" s="10"/>
      <c r="G22" s="10"/>
      <c r="H22" s="10"/>
      <c r="I22" s="9"/>
      <c r="J22" s="9"/>
      <c r="K22" s="9"/>
      <c r="L22" s="9"/>
    </row>
    <row r="23" spans="1:12" ht="15.75" customHeight="1" x14ac:dyDescent="0.25">
      <c r="B23" s="8"/>
      <c r="C23" s="8"/>
      <c r="D23" s="8"/>
      <c r="E23" s="8"/>
      <c r="F23" s="8"/>
      <c r="G23" s="8"/>
      <c r="H23" s="8"/>
      <c r="I23" s="9"/>
      <c r="J23" s="9"/>
      <c r="K23" s="9"/>
      <c r="L23" s="9"/>
    </row>
    <row r="24" spans="1:12" ht="15.75" customHeight="1" thickBot="1" x14ac:dyDescent="0.3">
      <c r="A24" s="12" t="str">
        <f>'Public Agencies 920'!A18</f>
        <v>Net Public Agency Budget</v>
      </c>
      <c r="B24" s="13">
        <f t="shared" ref="B24:J24" si="1">B21</f>
        <v>42750</v>
      </c>
      <c r="C24" s="13">
        <f t="shared" si="1"/>
        <v>42750</v>
      </c>
      <c r="D24" s="13">
        <f t="shared" si="1"/>
        <v>40750</v>
      </c>
      <c r="E24" s="13">
        <f t="shared" si="1"/>
        <v>40750</v>
      </c>
      <c r="F24" s="13">
        <f t="shared" si="1"/>
        <v>86596</v>
      </c>
      <c r="G24" s="13">
        <f t="shared" si="1"/>
        <v>33125</v>
      </c>
      <c r="H24" s="13">
        <f t="shared" si="1"/>
        <v>86596</v>
      </c>
      <c r="I24" s="14">
        <f t="shared" si="1"/>
        <v>98236</v>
      </c>
      <c r="J24" s="14">
        <f t="shared" si="1"/>
        <v>0</v>
      </c>
      <c r="K24" s="14">
        <f>K21</f>
        <v>0</v>
      </c>
      <c r="L24" s="14">
        <f>L21</f>
        <v>0</v>
      </c>
    </row>
  </sheetData>
  <mergeCells count="7">
    <mergeCell ref="A1:L1"/>
    <mergeCell ref="A2:L2"/>
    <mergeCell ref="A3:L3"/>
    <mergeCell ref="A17:L17"/>
    <mergeCell ref="D18:E18"/>
    <mergeCell ref="F18:H18"/>
    <mergeCell ref="I18:L18"/>
  </mergeCells>
  <printOptions horizontalCentered="1"/>
  <pageMargins left="0.7" right="0.7" top="0.75" bottom="0.75" header="0.3" footer="0.3"/>
  <pageSetup orientation="landscape" r:id="rId1"/>
  <headerFooter>
    <oddFooter>&amp;R&amp;P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B2A93-76F0-45EE-B6A9-7FA1C5B48060}">
  <sheetPr>
    <pageSetUpPr fitToPage="1"/>
  </sheetPr>
  <dimension ref="A1:T44"/>
  <sheetViews>
    <sheetView view="pageLayout" zoomScaleNormal="100" zoomScaleSheetLayoutView="100" workbookViewId="0">
      <selection activeCell="K17" sqref="K17"/>
    </sheetView>
  </sheetViews>
  <sheetFormatPr defaultRowHeight="15.75" x14ac:dyDescent="0.25"/>
  <cols>
    <col min="1" max="1" width="5.28515625" style="15" bestFit="1" customWidth="1"/>
    <col min="2" max="2" width="30.7109375" style="15" bestFit="1" customWidth="1"/>
    <col min="3" max="3" width="9.140625" style="15" customWidth="1"/>
    <col min="4" max="10" width="9.140625" style="15"/>
    <col min="11" max="11" width="8.140625" style="15" bestFit="1" customWidth="1"/>
    <col min="12" max="12" width="9.140625" style="15" hidden="1" customWidth="1"/>
    <col min="13" max="13" width="8.140625" style="15" hidden="1" customWidth="1"/>
    <col min="14" max="15" width="9.140625" style="15" hidden="1" customWidth="1"/>
    <col min="16" max="16" width="8.140625" style="15" hidden="1" customWidth="1"/>
    <col min="21" max="16384" width="9.140625" style="15"/>
  </cols>
  <sheetData>
    <row r="1" spans="1:20" x14ac:dyDescent="0.25">
      <c r="A1" s="314" t="s">
        <v>0</v>
      </c>
      <c r="B1" s="314"/>
      <c r="C1" s="314"/>
      <c r="D1" s="314"/>
      <c r="E1" s="314"/>
      <c r="F1" s="314"/>
      <c r="G1" s="314"/>
      <c r="H1" s="314"/>
      <c r="I1" s="314"/>
      <c r="J1" s="314"/>
      <c r="K1" s="314"/>
      <c r="L1" s="314"/>
      <c r="M1" s="314"/>
      <c r="N1" s="314"/>
      <c r="O1" s="314"/>
      <c r="P1" s="314"/>
      <c r="Q1" s="15"/>
      <c r="R1" s="15"/>
      <c r="S1" s="15"/>
      <c r="T1" s="15"/>
    </row>
    <row r="2" spans="1:20" x14ac:dyDescent="0.25">
      <c r="A2" s="314" t="s">
        <v>348</v>
      </c>
      <c r="B2" s="314"/>
      <c r="C2" s="314"/>
      <c r="D2" s="314"/>
      <c r="E2" s="314"/>
      <c r="F2" s="314"/>
      <c r="G2" s="314"/>
      <c r="H2" s="314"/>
      <c r="I2" s="314"/>
      <c r="J2" s="314"/>
      <c r="K2" s="314"/>
      <c r="L2" s="314"/>
      <c r="M2" s="314"/>
      <c r="N2" s="314"/>
      <c r="O2" s="314"/>
      <c r="P2" s="314"/>
      <c r="Q2" s="15"/>
      <c r="R2" s="15"/>
      <c r="S2" s="15"/>
      <c r="T2" s="15"/>
    </row>
    <row r="3" spans="1:20" x14ac:dyDescent="0.25">
      <c r="A3" s="323" t="s">
        <v>2</v>
      </c>
      <c r="B3" s="323"/>
      <c r="C3" s="323"/>
      <c r="D3" s="323"/>
      <c r="E3" s="323"/>
      <c r="F3" s="323"/>
      <c r="G3" s="323"/>
      <c r="H3" s="323"/>
      <c r="I3" s="323"/>
      <c r="J3" s="323"/>
      <c r="K3" s="323"/>
      <c r="L3" s="323"/>
      <c r="M3" s="323"/>
      <c r="N3" s="323"/>
      <c r="O3" s="323"/>
      <c r="P3" s="323"/>
      <c r="Q3" s="15"/>
      <c r="R3" s="15"/>
      <c r="S3" s="15"/>
      <c r="T3" s="15"/>
    </row>
    <row r="5" spans="1:20" x14ac:dyDescent="0.25">
      <c r="A5" s="16"/>
      <c r="B5" s="16"/>
      <c r="C5" s="17" t="s">
        <v>16</v>
      </c>
      <c r="D5" s="17" t="s">
        <v>17</v>
      </c>
      <c r="E5" s="319" t="s">
        <v>18</v>
      </c>
      <c r="F5" s="320"/>
      <c r="G5" s="321" t="s">
        <v>10</v>
      </c>
      <c r="H5" s="321"/>
      <c r="I5" s="321"/>
      <c r="J5" s="322" t="s">
        <v>88</v>
      </c>
      <c r="K5" s="322"/>
      <c r="L5" s="322"/>
      <c r="M5" s="322"/>
      <c r="N5" s="322"/>
      <c r="O5" s="322"/>
      <c r="P5" s="322"/>
    </row>
    <row r="6" spans="1:20" ht="16.5" thickBot="1" x14ac:dyDescent="0.3">
      <c r="A6" s="18"/>
      <c r="B6" s="18"/>
      <c r="C6" s="19" t="s">
        <v>19</v>
      </c>
      <c r="D6" s="19" t="s">
        <v>19</v>
      </c>
      <c r="E6" s="20" t="s">
        <v>20</v>
      </c>
      <c r="F6" s="21" t="s">
        <v>19</v>
      </c>
      <c r="G6" s="22" t="s">
        <v>20</v>
      </c>
      <c r="H6" s="22" t="s">
        <v>21</v>
      </c>
      <c r="I6" s="22" t="s">
        <v>22</v>
      </c>
      <c r="J6" s="317" t="s">
        <v>23</v>
      </c>
      <c r="K6" s="317"/>
      <c r="L6" s="317" t="s">
        <v>12</v>
      </c>
      <c r="M6" s="317"/>
      <c r="N6" s="317" t="s">
        <v>24</v>
      </c>
      <c r="O6" s="317"/>
      <c r="P6" s="23" t="s">
        <v>14</v>
      </c>
    </row>
    <row r="7" spans="1:20" ht="16.5" thickTop="1" x14ac:dyDescent="0.25">
      <c r="A7" s="318" t="s">
        <v>25</v>
      </c>
      <c r="B7" s="318"/>
      <c r="C7" s="25"/>
      <c r="D7" s="25"/>
      <c r="E7" s="25"/>
      <c r="F7" s="25"/>
      <c r="G7" s="25"/>
      <c r="H7" s="26">
        <v>45291</v>
      </c>
      <c r="I7" s="26">
        <v>45473</v>
      </c>
      <c r="J7" s="27"/>
      <c r="K7" s="27"/>
      <c r="L7" s="27"/>
      <c r="M7" s="27"/>
      <c r="N7" s="27"/>
      <c r="O7" s="27"/>
      <c r="P7" s="27"/>
      <c r="Q7" s="15"/>
      <c r="R7" s="15"/>
      <c r="S7" s="15"/>
      <c r="T7" s="15"/>
    </row>
    <row r="8" spans="1:20" x14ac:dyDescent="0.25">
      <c r="A8" s="59" t="s">
        <v>352</v>
      </c>
      <c r="B8" s="25"/>
      <c r="C8" s="65"/>
      <c r="D8" s="65"/>
      <c r="E8" s="65"/>
      <c r="F8" s="65"/>
      <c r="G8" s="65"/>
      <c r="H8" s="65"/>
      <c r="I8" s="65"/>
      <c r="J8" s="66"/>
      <c r="K8" s="46"/>
      <c r="L8" s="66"/>
      <c r="M8" s="46"/>
      <c r="N8" s="66"/>
      <c r="O8" s="66"/>
      <c r="P8" s="46"/>
      <c r="Q8" s="15"/>
      <c r="R8" s="15"/>
      <c r="S8" s="15"/>
      <c r="T8" s="15"/>
    </row>
    <row r="9" spans="1:20" x14ac:dyDescent="0.25">
      <c r="A9" s="29">
        <v>59101</v>
      </c>
      <c r="B9" s="30" t="s">
        <v>353</v>
      </c>
      <c r="C9" s="31">
        <v>29750</v>
      </c>
      <c r="D9" s="33">
        <v>29750</v>
      </c>
      <c r="E9" s="32">
        <v>29750</v>
      </c>
      <c r="F9" s="33">
        <v>29750</v>
      </c>
      <c r="G9" s="32">
        <v>29934</v>
      </c>
      <c r="H9" s="34">
        <v>7438</v>
      </c>
      <c r="I9" s="33">
        <v>29934</v>
      </c>
      <c r="J9" s="35">
        <v>29934</v>
      </c>
      <c r="K9" s="37">
        <f t="shared" ref="K9:K18" si="0">(J9-G9)/G9</f>
        <v>0</v>
      </c>
      <c r="L9" s="35"/>
      <c r="M9" s="37">
        <f>(L9-G9)/G9</f>
        <v>-1</v>
      </c>
      <c r="N9" s="35"/>
      <c r="O9" s="37">
        <f>(N9-G9)/G9</f>
        <v>-1</v>
      </c>
      <c r="P9" s="106"/>
      <c r="Q9" s="15"/>
      <c r="R9" s="15"/>
      <c r="S9" s="15"/>
      <c r="T9" s="15"/>
    </row>
    <row r="10" spans="1:20" x14ac:dyDescent="0.25">
      <c r="A10" s="39">
        <v>59102</v>
      </c>
      <c r="B10" s="40" t="s">
        <v>354</v>
      </c>
      <c r="C10" s="41">
        <v>11000</v>
      </c>
      <c r="D10" s="43">
        <v>11000</v>
      </c>
      <c r="E10" s="42">
        <v>11000</v>
      </c>
      <c r="F10" s="43">
        <v>11000</v>
      </c>
      <c r="G10" s="42">
        <v>11000</v>
      </c>
      <c r="H10" s="44">
        <v>2750</v>
      </c>
      <c r="I10" s="43">
        <v>11000</v>
      </c>
      <c r="J10" s="45">
        <v>11000</v>
      </c>
      <c r="K10" s="47">
        <f t="shared" si="0"/>
        <v>0</v>
      </c>
      <c r="L10" s="45"/>
      <c r="M10" s="47">
        <f>(L10-G10)/G10</f>
        <v>-1</v>
      </c>
      <c r="N10" s="45"/>
      <c r="O10" s="47">
        <f>(N10-G10)/G10</f>
        <v>-1</v>
      </c>
      <c r="P10" s="109"/>
      <c r="Q10" s="15"/>
      <c r="R10" s="15"/>
      <c r="S10" s="15"/>
      <c r="T10" s="15"/>
    </row>
    <row r="11" spans="1:20" x14ac:dyDescent="0.25">
      <c r="A11" s="39">
        <v>59104</v>
      </c>
      <c r="B11" s="40" t="s">
        <v>355</v>
      </c>
      <c r="C11" s="41">
        <v>0</v>
      </c>
      <c r="D11" s="43">
        <v>0</v>
      </c>
      <c r="E11" s="42">
        <v>0</v>
      </c>
      <c r="F11" s="43">
        <v>0</v>
      </c>
      <c r="G11" s="42">
        <v>45662</v>
      </c>
      <c r="H11" s="44">
        <v>22937</v>
      </c>
      <c r="I11" s="43">
        <v>45662</v>
      </c>
      <c r="J11" s="45">
        <v>55302</v>
      </c>
      <c r="K11" s="47">
        <f t="shared" si="0"/>
        <v>0.21111646445622181</v>
      </c>
      <c r="L11" s="45"/>
      <c r="M11" s="47">
        <f>(L11-G11)/G11</f>
        <v>-1</v>
      </c>
      <c r="N11" s="45"/>
      <c r="O11" s="47">
        <f>(N11-G11)/G11</f>
        <v>-1</v>
      </c>
      <c r="P11" s="109"/>
      <c r="Q11" s="15"/>
      <c r="R11" s="15"/>
      <c r="S11" s="15"/>
      <c r="T11" s="15"/>
    </row>
    <row r="12" spans="1:20" x14ac:dyDescent="0.25">
      <c r="A12" s="49">
        <v>59105</v>
      </c>
      <c r="B12" s="50" t="s">
        <v>356</v>
      </c>
      <c r="C12" s="51">
        <v>2000</v>
      </c>
      <c r="D12" s="53">
        <v>2000</v>
      </c>
      <c r="E12" s="52">
        <v>0</v>
      </c>
      <c r="F12" s="53">
        <v>0</v>
      </c>
      <c r="G12" s="52">
        <v>0</v>
      </c>
      <c r="H12" s="54">
        <v>0</v>
      </c>
      <c r="I12" s="53">
        <v>0</v>
      </c>
      <c r="J12" s="55">
        <v>2000</v>
      </c>
      <c r="K12" s="57">
        <v>1</v>
      </c>
      <c r="L12" s="55"/>
      <c r="M12" s="57">
        <v>0</v>
      </c>
      <c r="N12" s="55"/>
      <c r="O12" s="57">
        <v>0</v>
      </c>
      <c r="P12" s="58"/>
      <c r="Q12" s="15"/>
      <c r="R12" s="15"/>
      <c r="S12" s="15"/>
      <c r="T12" s="15"/>
    </row>
    <row r="13" spans="1:20" s="63" customFormat="1" x14ac:dyDescent="0.25">
      <c r="A13" s="59"/>
      <c r="B13" s="59"/>
      <c r="C13" s="60">
        <f t="shared" ref="C13:J13" si="1">SUM(C9:C12)</f>
        <v>42750</v>
      </c>
      <c r="D13" s="60">
        <f t="shared" si="1"/>
        <v>42750</v>
      </c>
      <c r="E13" s="60">
        <f t="shared" si="1"/>
        <v>40750</v>
      </c>
      <c r="F13" s="60">
        <f t="shared" si="1"/>
        <v>40750</v>
      </c>
      <c r="G13" s="60">
        <f t="shared" si="1"/>
        <v>86596</v>
      </c>
      <c r="H13" s="60">
        <f t="shared" si="1"/>
        <v>33125</v>
      </c>
      <c r="I13" s="60">
        <f t="shared" si="1"/>
        <v>86596</v>
      </c>
      <c r="J13" s="61">
        <f t="shared" si="1"/>
        <v>98236</v>
      </c>
      <c r="K13" s="62">
        <f t="shared" si="0"/>
        <v>0.13441729410134418</v>
      </c>
      <c r="L13" s="61">
        <f>SUM(L9:L12)</f>
        <v>0</v>
      </c>
      <c r="M13" s="62">
        <f>(L13-G13)/G13</f>
        <v>-1</v>
      </c>
      <c r="N13" s="61">
        <f>SUM(N9:N12)</f>
        <v>0</v>
      </c>
      <c r="O13" s="62">
        <f>(N13-G13)/G13</f>
        <v>-1</v>
      </c>
      <c r="P13" s="61">
        <f>SUM(P9:P12)</f>
        <v>0</v>
      </c>
    </row>
    <row r="14" spans="1:20" x14ac:dyDescent="0.25">
      <c r="A14" s="25"/>
      <c r="B14" s="25"/>
      <c r="C14" s="65"/>
      <c r="D14" s="65"/>
      <c r="E14" s="65"/>
      <c r="F14" s="65"/>
      <c r="G14" s="65"/>
      <c r="H14" s="65"/>
      <c r="I14" s="65"/>
      <c r="J14" s="66"/>
      <c r="K14" s="46"/>
      <c r="L14" s="66"/>
      <c r="M14" s="46"/>
      <c r="N14" s="66"/>
      <c r="O14" s="46"/>
      <c r="P14" s="72"/>
      <c r="Q14" s="15"/>
      <c r="R14" s="15"/>
      <c r="S14" s="15"/>
      <c r="T14" s="15"/>
    </row>
    <row r="15" spans="1:20" s="63" customFormat="1" x14ac:dyDescent="0.25">
      <c r="A15" s="59" t="s">
        <v>357</v>
      </c>
      <c r="B15" s="59"/>
      <c r="C15" s="74">
        <f t="shared" ref="C15:P15" si="2">C13</f>
        <v>42750</v>
      </c>
      <c r="D15" s="74">
        <f t="shared" si="2"/>
        <v>42750</v>
      </c>
      <c r="E15" s="74">
        <f t="shared" si="2"/>
        <v>40750</v>
      </c>
      <c r="F15" s="74">
        <f t="shared" si="2"/>
        <v>40750</v>
      </c>
      <c r="G15" s="74">
        <f t="shared" si="2"/>
        <v>86596</v>
      </c>
      <c r="H15" s="74">
        <f t="shared" si="2"/>
        <v>33125</v>
      </c>
      <c r="I15" s="74">
        <f t="shared" si="2"/>
        <v>86596</v>
      </c>
      <c r="J15" s="75">
        <f t="shared" si="2"/>
        <v>98236</v>
      </c>
      <c r="K15" s="62">
        <f t="shared" si="0"/>
        <v>0.13441729410134418</v>
      </c>
      <c r="L15" s="75">
        <f t="shared" si="2"/>
        <v>0</v>
      </c>
      <c r="M15" s="62">
        <f>(L15-G15)/G15</f>
        <v>-1</v>
      </c>
      <c r="N15" s="75">
        <f t="shared" si="2"/>
        <v>0</v>
      </c>
      <c r="O15" s="62">
        <f>(N15-G15)/G15</f>
        <v>-1</v>
      </c>
      <c r="P15" s="75">
        <f t="shared" si="2"/>
        <v>0</v>
      </c>
    </row>
    <row r="16" spans="1:20" x14ac:dyDescent="0.25">
      <c r="A16" s="25"/>
      <c r="B16" s="25"/>
      <c r="C16" s="65"/>
      <c r="D16" s="65"/>
      <c r="E16" s="65"/>
      <c r="F16" s="65"/>
      <c r="G16" s="65"/>
      <c r="H16" s="65"/>
      <c r="I16" s="65"/>
      <c r="J16" s="66"/>
      <c r="K16" s="46"/>
      <c r="L16" s="66"/>
      <c r="M16" s="46"/>
      <c r="N16" s="66"/>
      <c r="O16" s="46"/>
      <c r="P16" s="72"/>
      <c r="Q16" s="15"/>
      <c r="R16" s="15"/>
      <c r="S16" s="15"/>
      <c r="T16" s="15"/>
    </row>
    <row r="17" spans="1:20" x14ac:dyDescent="0.25">
      <c r="A17" s="25"/>
      <c r="B17" s="25"/>
      <c r="C17" s="65"/>
      <c r="D17" s="65"/>
      <c r="E17" s="65"/>
      <c r="F17" s="65"/>
      <c r="G17" s="65"/>
      <c r="H17" s="65"/>
      <c r="I17" s="65"/>
      <c r="J17" s="66"/>
      <c r="K17" s="46"/>
      <c r="L17" s="66"/>
      <c r="M17" s="46"/>
      <c r="N17" s="66"/>
      <c r="O17" s="46"/>
      <c r="P17" s="72"/>
      <c r="Q17" s="15"/>
      <c r="R17" s="15"/>
      <c r="S17" s="15"/>
      <c r="T17" s="15"/>
    </row>
    <row r="18" spans="1:20" s="63" customFormat="1" ht="16.5" thickBot="1" x14ac:dyDescent="0.3">
      <c r="A18" s="79" t="s">
        <v>358</v>
      </c>
      <c r="B18" s="79"/>
      <c r="C18" s="80">
        <f t="shared" ref="C18:P18" si="3">C15</f>
        <v>42750</v>
      </c>
      <c r="D18" s="80">
        <f t="shared" si="3"/>
        <v>42750</v>
      </c>
      <c r="E18" s="80">
        <f t="shared" si="3"/>
        <v>40750</v>
      </c>
      <c r="F18" s="80">
        <f t="shared" si="3"/>
        <v>40750</v>
      </c>
      <c r="G18" s="80">
        <f t="shared" si="3"/>
        <v>86596</v>
      </c>
      <c r="H18" s="80">
        <f t="shared" si="3"/>
        <v>33125</v>
      </c>
      <c r="I18" s="80">
        <f t="shared" si="3"/>
        <v>86596</v>
      </c>
      <c r="J18" s="81">
        <f t="shared" si="3"/>
        <v>98236</v>
      </c>
      <c r="K18" s="82">
        <f t="shared" si="0"/>
        <v>0.13441729410134418</v>
      </c>
      <c r="L18" s="81">
        <f t="shared" si="3"/>
        <v>0</v>
      </c>
      <c r="M18" s="82">
        <f>(L18-G18)/G18</f>
        <v>-1</v>
      </c>
      <c r="N18" s="81">
        <f t="shared" si="3"/>
        <v>0</v>
      </c>
      <c r="O18" s="82">
        <f>(N18-G18)/G18</f>
        <v>-1</v>
      </c>
      <c r="P18" s="81">
        <f t="shared" si="3"/>
        <v>0</v>
      </c>
    </row>
    <row r="19" spans="1:20" x14ac:dyDescent="0.25">
      <c r="A19" s="25"/>
      <c r="B19" s="25"/>
      <c r="C19" s="65"/>
      <c r="D19" s="65"/>
      <c r="E19" s="65"/>
      <c r="F19" s="65"/>
      <c r="G19" s="65"/>
      <c r="H19" s="65"/>
      <c r="I19" s="65"/>
      <c r="J19" s="65"/>
      <c r="K19" s="83"/>
      <c r="L19" s="65"/>
      <c r="M19" s="83"/>
      <c r="N19" s="65"/>
      <c r="O19" s="65"/>
      <c r="P19" s="83"/>
      <c r="Q19" s="15"/>
      <c r="R19" s="15"/>
      <c r="S19" s="15"/>
      <c r="T19" s="15"/>
    </row>
    <row r="20" spans="1:20" x14ac:dyDescent="0.25">
      <c r="A20" s="25"/>
      <c r="B20" s="25"/>
      <c r="C20" s="65"/>
      <c r="D20" s="65"/>
      <c r="E20" s="65"/>
      <c r="F20" s="65"/>
      <c r="G20" s="65"/>
      <c r="H20" s="65"/>
      <c r="I20" s="65"/>
      <c r="J20" s="65"/>
      <c r="K20" s="83"/>
      <c r="L20" s="65"/>
      <c r="M20" s="83"/>
      <c r="N20" s="65"/>
      <c r="O20" s="65"/>
      <c r="P20" s="83"/>
      <c r="Q20" s="15"/>
      <c r="R20" s="15"/>
      <c r="S20" s="15"/>
      <c r="T20" s="15"/>
    </row>
    <row r="21" spans="1:20" x14ac:dyDescent="0.25">
      <c r="A21" s="25"/>
      <c r="B21" s="25"/>
      <c r="C21" s="65"/>
      <c r="D21" s="65"/>
      <c r="E21" s="65"/>
      <c r="F21" s="65"/>
      <c r="G21" s="65"/>
      <c r="H21" s="65"/>
      <c r="I21" s="65"/>
      <c r="J21" s="65"/>
      <c r="K21" s="83"/>
      <c r="L21" s="65"/>
      <c r="M21" s="83"/>
      <c r="N21" s="65"/>
      <c r="O21" s="65"/>
      <c r="P21" s="83"/>
      <c r="Q21" s="15"/>
      <c r="R21" s="15"/>
      <c r="S21" s="15"/>
      <c r="T21" s="15"/>
    </row>
    <row r="22" spans="1:20" x14ac:dyDescent="0.25">
      <c r="A22" s="25"/>
      <c r="B22" s="25"/>
      <c r="C22" s="65"/>
      <c r="D22" s="65"/>
      <c r="E22" s="65"/>
      <c r="F22" s="65"/>
      <c r="G22" s="65"/>
      <c r="H22" s="65"/>
      <c r="I22" s="65"/>
      <c r="J22" s="65"/>
      <c r="K22" s="83"/>
      <c r="L22" s="65"/>
      <c r="M22" s="83"/>
      <c r="N22" s="65"/>
      <c r="O22" s="65"/>
      <c r="P22" s="83"/>
      <c r="Q22" s="15"/>
      <c r="R22" s="15"/>
      <c r="S22" s="15"/>
      <c r="T22" s="15"/>
    </row>
    <row r="23" spans="1:20" x14ac:dyDescent="0.25">
      <c r="A23" s="25"/>
      <c r="B23" s="25"/>
      <c r="C23" s="65"/>
      <c r="D23" s="65"/>
      <c r="E23" s="65"/>
      <c r="F23" s="65"/>
      <c r="G23" s="65"/>
      <c r="H23" s="65"/>
      <c r="I23" s="65"/>
      <c r="J23" s="65"/>
      <c r="K23" s="83"/>
      <c r="L23" s="65"/>
      <c r="M23" s="83"/>
      <c r="N23" s="65"/>
      <c r="O23" s="65"/>
      <c r="P23" s="83"/>
      <c r="Q23" s="15"/>
      <c r="R23" s="15"/>
      <c r="S23" s="15"/>
      <c r="T23" s="15"/>
    </row>
    <row r="24" spans="1:20" x14ac:dyDescent="0.25">
      <c r="A24" s="25"/>
      <c r="B24" s="25"/>
      <c r="C24" s="65"/>
      <c r="D24" s="65"/>
      <c r="E24" s="65"/>
      <c r="F24" s="65"/>
      <c r="G24" s="65"/>
      <c r="H24" s="65"/>
      <c r="I24" s="65"/>
      <c r="J24" s="65"/>
      <c r="K24" s="83"/>
      <c r="L24" s="65"/>
      <c r="M24" s="83"/>
      <c r="N24" s="65"/>
      <c r="O24" s="65"/>
      <c r="P24" s="83"/>
      <c r="Q24" s="15"/>
      <c r="R24" s="15"/>
      <c r="S24" s="15"/>
      <c r="T24" s="15"/>
    </row>
    <row r="25" spans="1:20" x14ac:dyDescent="0.25">
      <c r="A25" s="25"/>
      <c r="B25" s="25"/>
      <c r="C25" s="65"/>
      <c r="D25" s="65"/>
      <c r="E25" s="65"/>
      <c r="F25" s="65"/>
      <c r="G25" s="65"/>
      <c r="H25" s="65"/>
      <c r="I25" s="65"/>
      <c r="J25" s="65"/>
      <c r="K25" s="83"/>
      <c r="L25" s="65"/>
      <c r="M25" s="83"/>
      <c r="N25" s="65"/>
      <c r="O25" s="65"/>
      <c r="P25" s="83"/>
      <c r="Q25" s="15"/>
      <c r="R25" s="15"/>
      <c r="S25" s="15"/>
      <c r="T25" s="15"/>
    </row>
    <row r="26" spans="1:20" x14ac:dyDescent="0.25">
      <c r="A26" s="25"/>
      <c r="B26" s="25"/>
      <c r="C26" s="65"/>
      <c r="D26" s="65"/>
      <c r="E26" s="65"/>
      <c r="F26" s="65"/>
      <c r="G26" s="65"/>
      <c r="H26" s="65"/>
      <c r="I26" s="65"/>
      <c r="J26" s="65"/>
      <c r="K26" s="83"/>
      <c r="L26" s="65"/>
      <c r="M26" s="83"/>
      <c r="N26" s="65"/>
      <c r="O26" s="65"/>
      <c r="P26" s="83"/>
      <c r="Q26" s="15"/>
      <c r="R26" s="15"/>
      <c r="S26" s="15"/>
      <c r="T26" s="15"/>
    </row>
    <row r="27" spans="1:20" x14ac:dyDescent="0.25">
      <c r="A27" s="25"/>
      <c r="B27" s="25"/>
      <c r="C27" s="65"/>
      <c r="D27" s="65"/>
      <c r="E27" s="65"/>
      <c r="F27" s="65"/>
      <c r="G27" s="65"/>
      <c r="H27" s="65"/>
      <c r="I27" s="65"/>
      <c r="J27" s="65"/>
      <c r="K27" s="25"/>
      <c r="L27" s="65"/>
      <c r="M27" s="25"/>
      <c r="N27" s="65"/>
      <c r="O27" s="65"/>
      <c r="P27" s="25"/>
      <c r="Q27" s="15"/>
      <c r="R27" s="15"/>
      <c r="S27" s="15"/>
      <c r="T27" s="15"/>
    </row>
    <row r="28" spans="1:20" x14ac:dyDescent="0.25">
      <c r="A28" s="25"/>
      <c r="B28" s="25"/>
      <c r="C28" s="65"/>
      <c r="D28" s="65"/>
      <c r="E28" s="65"/>
      <c r="F28" s="65"/>
      <c r="G28" s="65"/>
      <c r="H28" s="65"/>
      <c r="I28" s="65"/>
      <c r="J28" s="65"/>
      <c r="K28" s="25"/>
      <c r="L28" s="65"/>
      <c r="M28" s="25"/>
      <c r="N28" s="65"/>
      <c r="O28" s="65"/>
      <c r="P28" s="25"/>
      <c r="Q28" s="15"/>
      <c r="R28" s="15"/>
      <c r="S28" s="15"/>
      <c r="T28" s="15"/>
    </row>
    <row r="29" spans="1:20" x14ac:dyDescent="0.25">
      <c r="A29" s="25"/>
      <c r="B29" s="25"/>
      <c r="C29" s="65"/>
      <c r="D29" s="65"/>
      <c r="E29" s="65"/>
      <c r="F29" s="65"/>
      <c r="G29" s="65"/>
      <c r="H29" s="65"/>
      <c r="I29" s="65"/>
      <c r="J29" s="65"/>
      <c r="K29" s="25"/>
      <c r="L29" s="65"/>
      <c r="M29" s="25"/>
      <c r="N29" s="65"/>
      <c r="O29" s="65"/>
      <c r="P29" s="25"/>
      <c r="Q29" s="15"/>
      <c r="R29" s="15"/>
      <c r="S29" s="15"/>
      <c r="T29" s="15"/>
    </row>
    <row r="30" spans="1:20" x14ac:dyDescent="0.25">
      <c r="A30" s="25"/>
      <c r="B30" s="25"/>
      <c r="C30" s="25"/>
      <c r="D30" s="25"/>
      <c r="E30" s="25"/>
      <c r="F30" s="25"/>
      <c r="G30" s="25"/>
      <c r="H30" s="25"/>
      <c r="I30" s="25"/>
      <c r="J30" s="25"/>
      <c r="K30" s="25"/>
      <c r="L30" s="25"/>
      <c r="M30" s="25"/>
      <c r="N30" s="25"/>
      <c r="O30" s="25"/>
      <c r="P30" s="25"/>
      <c r="Q30" s="15"/>
      <c r="R30" s="15"/>
      <c r="S30" s="15"/>
      <c r="T30" s="15"/>
    </row>
    <row r="31" spans="1:20" x14ac:dyDescent="0.25">
      <c r="A31" s="25"/>
      <c r="B31" s="25"/>
      <c r="C31" s="25"/>
      <c r="D31" s="25"/>
      <c r="E31" s="25"/>
      <c r="F31" s="25"/>
      <c r="G31" s="25"/>
      <c r="H31" s="25"/>
      <c r="I31" s="25"/>
      <c r="J31" s="25"/>
      <c r="K31" s="25"/>
      <c r="L31" s="25"/>
      <c r="M31" s="25"/>
      <c r="N31" s="25"/>
      <c r="O31" s="25"/>
      <c r="P31" s="25"/>
      <c r="Q31" s="15"/>
      <c r="R31" s="15"/>
      <c r="S31" s="15"/>
      <c r="T31" s="15"/>
    </row>
    <row r="32" spans="1:20" x14ac:dyDescent="0.25">
      <c r="A32" s="25"/>
      <c r="B32" s="25"/>
      <c r="C32" s="25"/>
      <c r="D32" s="25"/>
      <c r="E32" s="25"/>
      <c r="F32" s="25"/>
      <c r="G32" s="25"/>
      <c r="H32" s="25"/>
      <c r="I32" s="25"/>
      <c r="J32" s="25"/>
      <c r="K32" s="25"/>
      <c r="L32" s="25"/>
      <c r="M32" s="25"/>
      <c r="N32" s="25"/>
      <c r="O32" s="25"/>
      <c r="P32" s="25"/>
      <c r="Q32" s="15"/>
      <c r="R32" s="15"/>
      <c r="S32" s="15"/>
      <c r="T32" s="15"/>
    </row>
    <row r="33" spans="1:20" x14ac:dyDescent="0.25">
      <c r="A33" s="25"/>
      <c r="B33" s="25"/>
      <c r="C33" s="25"/>
      <c r="D33" s="25"/>
      <c r="E33" s="25"/>
      <c r="F33" s="25"/>
      <c r="G33" s="25"/>
      <c r="H33" s="25"/>
      <c r="I33" s="25"/>
      <c r="J33" s="25"/>
      <c r="K33" s="25"/>
      <c r="L33" s="25"/>
      <c r="M33" s="25"/>
      <c r="N33" s="25"/>
      <c r="O33" s="25"/>
      <c r="P33" s="25"/>
      <c r="Q33" s="15"/>
      <c r="R33" s="15"/>
      <c r="S33" s="15"/>
      <c r="T33" s="15"/>
    </row>
    <row r="34" spans="1:20" x14ac:dyDescent="0.25">
      <c r="A34" s="25"/>
      <c r="B34" s="25"/>
      <c r="C34" s="25"/>
      <c r="D34" s="25"/>
      <c r="E34" s="25"/>
      <c r="F34" s="25"/>
      <c r="G34" s="25"/>
      <c r="H34" s="25"/>
      <c r="I34" s="25"/>
      <c r="J34" s="25"/>
      <c r="K34" s="25"/>
      <c r="L34" s="25"/>
      <c r="M34" s="25"/>
      <c r="N34" s="25"/>
      <c r="O34" s="25"/>
      <c r="P34" s="25"/>
      <c r="Q34" s="15"/>
      <c r="R34" s="15"/>
      <c r="S34" s="15"/>
      <c r="T34" s="15"/>
    </row>
    <row r="35" spans="1:20" x14ac:dyDescent="0.25">
      <c r="A35" s="25"/>
      <c r="B35" s="25"/>
      <c r="C35" s="25"/>
      <c r="D35" s="25"/>
      <c r="E35" s="25"/>
      <c r="F35" s="25"/>
      <c r="G35" s="25"/>
      <c r="H35" s="25"/>
      <c r="I35" s="25"/>
      <c r="J35" s="25"/>
      <c r="K35" s="25"/>
      <c r="L35" s="25"/>
      <c r="M35" s="25"/>
      <c r="N35" s="25"/>
      <c r="O35" s="25"/>
      <c r="P35" s="25"/>
      <c r="Q35" s="15"/>
      <c r="R35" s="15"/>
      <c r="S35" s="15"/>
      <c r="T35" s="15"/>
    </row>
    <row r="36" spans="1:20" x14ac:dyDescent="0.25">
      <c r="A36" s="25"/>
      <c r="B36" s="25"/>
      <c r="C36" s="25"/>
      <c r="D36" s="25"/>
      <c r="E36" s="25"/>
      <c r="F36" s="25"/>
      <c r="G36" s="25"/>
      <c r="H36" s="25"/>
      <c r="I36" s="25"/>
      <c r="J36" s="25"/>
      <c r="K36" s="25"/>
      <c r="L36" s="25"/>
      <c r="M36" s="25"/>
      <c r="N36" s="25"/>
      <c r="O36" s="25"/>
      <c r="P36" s="25"/>
      <c r="Q36" s="15"/>
      <c r="R36" s="15"/>
      <c r="S36" s="15"/>
      <c r="T36" s="15"/>
    </row>
    <row r="37" spans="1:20" x14ac:dyDescent="0.25">
      <c r="A37" s="25"/>
      <c r="B37" s="25"/>
      <c r="C37" s="25"/>
      <c r="D37" s="25"/>
      <c r="E37" s="25"/>
      <c r="F37" s="25"/>
      <c r="G37" s="25"/>
      <c r="H37" s="25"/>
      <c r="I37" s="25"/>
      <c r="J37" s="25"/>
      <c r="K37" s="25"/>
      <c r="L37" s="25"/>
      <c r="M37" s="25"/>
      <c r="N37" s="25"/>
      <c r="O37" s="25"/>
      <c r="P37" s="25"/>
      <c r="Q37" s="15"/>
      <c r="R37" s="15"/>
      <c r="S37" s="15"/>
      <c r="T37" s="15"/>
    </row>
    <row r="38" spans="1:20" x14ac:dyDescent="0.25">
      <c r="A38" s="25"/>
      <c r="B38" s="25"/>
      <c r="C38" s="25"/>
      <c r="D38" s="25"/>
      <c r="E38" s="25"/>
      <c r="F38" s="25"/>
      <c r="G38" s="25"/>
      <c r="H38" s="25"/>
      <c r="I38" s="25"/>
      <c r="J38" s="25"/>
      <c r="K38" s="25"/>
      <c r="L38" s="25"/>
      <c r="M38" s="25"/>
      <c r="N38" s="25"/>
      <c r="O38" s="25"/>
      <c r="P38" s="25"/>
      <c r="Q38" s="15"/>
      <c r="R38" s="15"/>
      <c r="S38" s="15"/>
      <c r="T38" s="15"/>
    </row>
    <row r="39" spans="1:20" x14ac:dyDescent="0.25">
      <c r="A39" s="25"/>
      <c r="B39" s="25"/>
      <c r="C39" s="25"/>
      <c r="D39" s="25"/>
      <c r="E39" s="25"/>
      <c r="F39" s="25"/>
      <c r="G39" s="25"/>
      <c r="H39" s="25"/>
      <c r="I39" s="25"/>
      <c r="J39" s="25"/>
      <c r="K39" s="25"/>
      <c r="L39" s="25"/>
      <c r="M39" s="25"/>
      <c r="N39" s="25"/>
      <c r="O39" s="25"/>
      <c r="P39" s="25"/>
      <c r="Q39" s="15"/>
      <c r="R39" s="15"/>
      <c r="S39" s="15"/>
      <c r="T39" s="15"/>
    </row>
    <row r="40" spans="1:20" x14ac:dyDescent="0.25">
      <c r="A40" s="25"/>
      <c r="B40" s="25"/>
      <c r="C40" s="25"/>
      <c r="D40" s="25"/>
      <c r="E40" s="25"/>
      <c r="F40" s="25"/>
      <c r="G40" s="25"/>
      <c r="H40" s="25"/>
      <c r="I40" s="25"/>
      <c r="J40" s="25"/>
      <c r="K40" s="25"/>
      <c r="L40" s="25"/>
      <c r="M40" s="25"/>
      <c r="N40" s="25"/>
      <c r="O40" s="25"/>
      <c r="P40" s="25"/>
      <c r="Q40" s="15"/>
      <c r="R40" s="15"/>
      <c r="S40" s="15"/>
      <c r="T40" s="15"/>
    </row>
    <row r="41" spans="1:20" x14ac:dyDescent="0.25">
      <c r="Q41" s="15"/>
      <c r="R41" s="15"/>
      <c r="S41" s="15"/>
      <c r="T41" s="15"/>
    </row>
    <row r="42" spans="1:20" x14ac:dyDescent="0.25">
      <c r="Q42" s="15"/>
      <c r="R42" s="15"/>
      <c r="S42" s="15"/>
      <c r="T42" s="15"/>
    </row>
    <row r="43" spans="1:20" x14ac:dyDescent="0.25">
      <c r="Q43" s="15"/>
      <c r="R43" s="15"/>
      <c r="S43" s="15"/>
      <c r="T43" s="15"/>
    </row>
    <row r="44" spans="1:20" x14ac:dyDescent="0.25">
      <c r="Q44" s="15"/>
      <c r="R44" s="15"/>
      <c r="S44" s="15"/>
      <c r="T44" s="15"/>
    </row>
  </sheetData>
  <mergeCells count="10">
    <mergeCell ref="J6:K6"/>
    <mergeCell ref="L6:M6"/>
    <mergeCell ref="N6:O6"/>
    <mergeCell ref="A7:B7"/>
    <mergeCell ref="A1:P1"/>
    <mergeCell ref="A2:P2"/>
    <mergeCell ref="A3:P3"/>
    <mergeCell ref="E5:F5"/>
    <mergeCell ref="G5:I5"/>
    <mergeCell ref="J5:P5"/>
  </mergeCells>
  <printOptions horizontalCentered="1"/>
  <pageMargins left="0.7" right="0.7" top="0.75" bottom="0.75" header="0.3" footer="0.3"/>
  <pageSetup fitToHeight="0" orientation="landscape" r:id="rId1"/>
  <headerFooter>
    <oddFooter>&amp;R&amp;P</oddFooter>
  </headerFooter>
  <colBreaks count="1" manualBreakCount="1">
    <brk id="16"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6B5B3-DE53-4EFF-A809-419E07F819AE}">
  <sheetPr>
    <pageSetUpPr fitToPage="1"/>
  </sheetPr>
  <dimension ref="A1:F12"/>
  <sheetViews>
    <sheetView view="pageLayout" zoomScaleNormal="100" workbookViewId="0">
      <selection activeCell="K17" sqref="K17"/>
    </sheetView>
  </sheetViews>
  <sheetFormatPr defaultRowHeight="15.75" x14ac:dyDescent="0.25"/>
  <cols>
    <col min="1" max="1" width="7.42578125" style="15" customWidth="1"/>
    <col min="2" max="2" width="30.7109375" style="15" bestFit="1" customWidth="1"/>
    <col min="3" max="3" width="7.42578125" style="15" customWidth="1"/>
    <col min="4" max="4" width="65.7109375" style="15" customWidth="1"/>
    <col min="5" max="5" width="13" style="15" customWidth="1"/>
    <col min="6" max="6" width="7.7109375" style="15" customWidth="1"/>
    <col min="7" max="16384" width="9.140625" style="15"/>
  </cols>
  <sheetData>
    <row r="1" spans="1:6" x14ac:dyDescent="0.25">
      <c r="A1" s="314" t="s">
        <v>0</v>
      </c>
      <c r="B1" s="314"/>
      <c r="C1" s="314"/>
      <c r="D1" s="314"/>
      <c r="E1" s="314"/>
      <c r="F1" s="314"/>
    </row>
    <row r="2" spans="1:6" x14ac:dyDescent="0.25">
      <c r="A2" s="314" t="s">
        <v>348</v>
      </c>
      <c r="B2" s="314"/>
      <c r="C2" s="314"/>
      <c r="D2" s="314"/>
      <c r="E2" s="314"/>
      <c r="F2" s="314"/>
    </row>
    <row r="3" spans="1:6" x14ac:dyDescent="0.25">
      <c r="A3" s="323" t="s">
        <v>2</v>
      </c>
      <c r="B3" s="323"/>
      <c r="C3" s="323"/>
      <c r="D3" s="323"/>
      <c r="E3" s="323"/>
      <c r="F3" s="323"/>
    </row>
    <row r="4" spans="1:6" x14ac:dyDescent="0.25">
      <c r="A4" s="25"/>
      <c r="B4" s="25"/>
      <c r="C4" s="25"/>
      <c r="D4" s="25"/>
      <c r="E4" s="25"/>
    </row>
    <row r="5" spans="1:6" ht="15.75" customHeight="1" x14ac:dyDescent="0.25">
      <c r="A5" s="326" t="s">
        <v>67</v>
      </c>
      <c r="B5" s="84"/>
      <c r="C5" s="326" t="s">
        <v>68</v>
      </c>
      <c r="D5" s="85" t="s">
        <v>69</v>
      </c>
      <c r="E5" s="326" t="s">
        <v>70</v>
      </c>
      <c r="F5" s="86"/>
    </row>
    <row r="6" spans="1:6" ht="16.5" thickBot="1" x14ac:dyDescent="0.3">
      <c r="A6" s="327"/>
      <c r="B6" s="87" t="s">
        <v>71</v>
      </c>
      <c r="C6" s="327"/>
      <c r="D6" s="88" t="s">
        <v>72</v>
      </c>
      <c r="E6" s="327"/>
      <c r="F6" s="88" t="s">
        <v>73</v>
      </c>
    </row>
    <row r="7" spans="1:6" ht="16.5" thickTop="1" x14ac:dyDescent="0.25">
      <c r="A7" s="324" t="str">
        <f>'Public Agencies 920'!A7</f>
        <v>EXPENDITURES</v>
      </c>
      <c r="B7" s="324"/>
      <c r="C7" s="324"/>
      <c r="D7" s="324"/>
      <c r="E7" s="25"/>
    </row>
    <row r="8" spans="1:6" x14ac:dyDescent="0.25">
      <c r="A8" s="325" t="str">
        <f>'Public Agencies 920'!A8</f>
        <v>Public Agency Awards</v>
      </c>
      <c r="B8" s="325"/>
      <c r="C8" s="325"/>
      <c r="D8" s="325"/>
      <c r="E8" s="54"/>
      <c r="F8" s="92"/>
    </row>
    <row r="9" spans="1:6" x14ac:dyDescent="0.25">
      <c r="A9" s="93">
        <f>'Public Agencies 920'!A9</f>
        <v>59101</v>
      </c>
      <c r="B9" s="93" t="str">
        <f>'Public Agencies 920'!B9</f>
        <v>Andro-Sag Counties Extension Assoc.</v>
      </c>
      <c r="C9" s="97" t="s">
        <v>74</v>
      </c>
      <c r="D9" s="94"/>
      <c r="E9" s="98">
        <f>'Public Agencies 920'!J9</f>
        <v>29934</v>
      </c>
      <c r="F9" s="99">
        <f>'Public Agencies 920'!K9</f>
        <v>0</v>
      </c>
    </row>
    <row r="10" spans="1:6" x14ac:dyDescent="0.25">
      <c r="A10" s="93">
        <f>'Public Agencies 920'!A10</f>
        <v>59102</v>
      </c>
      <c r="B10" s="93" t="str">
        <f>'Public Agencies 920'!B10</f>
        <v>Androscoggin Valley Soil &amp; Water</v>
      </c>
      <c r="C10" s="97" t="s">
        <v>74</v>
      </c>
      <c r="D10" s="94"/>
      <c r="E10" s="98">
        <f>'Public Agencies 920'!J10</f>
        <v>11000</v>
      </c>
      <c r="F10" s="99">
        <f>'Public Agencies 920'!K10</f>
        <v>0</v>
      </c>
    </row>
    <row r="11" spans="1:6" ht="26.25" x14ac:dyDescent="0.25">
      <c r="A11" s="93">
        <f>'Public Agencies 920'!A11</f>
        <v>59104</v>
      </c>
      <c r="B11" s="93" t="str">
        <f>'Public Agencies 920'!B11</f>
        <v>Midcoast Council of Governments</v>
      </c>
      <c r="C11" s="97" t="s">
        <v>74</v>
      </c>
      <c r="D11" s="95" t="s">
        <v>606</v>
      </c>
      <c r="E11" s="98">
        <f>'Public Agencies 920'!J11</f>
        <v>55302</v>
      </c>
      <c r="F11" s="99">
        <f>'Public Agencies 920'!K11</f>
        <v>0.21111646445622181</v>
      </c>
    </row>
    <row r="12" spans="1:6" x14ac:dyDescent="0.25">
      <c r="A12" s="93">
        <f>'Public Agencies 920'!A12</f>
        <v>59105</v>
      </c>
      <c r="B12" s="93" t="str">
        <f>'Public Agencies 920'!B12</f>
        <v>Coastal Counties Workforce</v>
      </c>
      <c r="C12" s="97" t="s">
        <v>74</v>
      </c>
      <c r="D12" s="94"/>
      <c r="E12" s="98">
        <f>'Public Agencies 920'!J12</f>
        <v>2000</v>
      </c>
      <c r="F12" s="99">
        <f>'Public Agencies 920'!K12</f>
        <v>1</v>
      </c>
    </row>
  </sheetData>
  <mergeCells count="8">
    <mergeCell ref="A7:D7"/>
    <mergeCell ref="A8:D8"/>
    <mergeCell ref="A1:F1"/>
    <mergeCell ref="A2:F2"/>
    <mergeCell ref="A3:F3"/>
    <mergeCell ref="A5:A6"/>
    <mergeCell ref="C5:C6"/>
    <mergeCell ref="E5:E6"/>
  </mergeCells>
  <printOptions horizontalCentered="1"/>
  <pageMargins left="0.7" right="0.7" top="0.75" bottom="0.75" header="0.3" footer="0.3"/>
  <pageSetup scale="92" orientation="landscape" r:id="rId1"/>
  <headerFooter>
    <oddFooter>&amp;R&amp;P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3BF1E-B414-44E2-8BEE-ABAAF2970916}">
  <sheetPr>
    <pageSetUpPr fitToPage="1"/>
  </sheetPr>
  <dimension ref="A1:I41"/>
  <sheetViews>
    <sheetView view="pageLayout" topLeftCell="A5" zoomScaleNormal="100" workbookViewId="0">
      <selection activeCell="K17" sqref="K17"/>
    </sheetView>
  </sheetViews>
  <sheetFormatPr defaultRowHeight="15.75" customHeight="1" x14ac:dyDescent="0.25"/>
  <cols>
    <col min="1" max="1" width="35.5703125" style="1" customWidth="1"/>
    <col min="2" max="2" width="17.28515625" style="1" bestFit="1" customWidth="1"/>
    <col min="3" max="4" width="12.7109375" style="1" customWidth="1"/>
    <col min="5" max="5" width="18.7109375" style="1" bestFit="1" customWidth="1"/>
    <col min="6" max="6" width="12.28515625" style="1" bestFit="1" customWidth="1"/>
    <col min="7" max="9" width="12.28515625" style="1" hidden="1" customWidth="1"/>
    <col min="10" max="16384" width="9.140625" style="1"/>
  </cols>
  <sheetData>
    <row r="1" spans="1:9" ht="15.75" customHeight="1" x14ac:dyDescent="0.25">
      <c r="A1" s="314" t="s">
        <v>0</v>
      </c>
      <c r="B1" s="314"/>
      <c r="C1" s="314"/>
      <c r="D1" s="314"/>
      <c r="E1" s="314"/>
      <c r="F1" s="314"/>
      <c r="G1" s="314"/>
      <c r="H1" s="314"/>
      <c r="I1" s="314"/>
    </row>
    <row r="2" spans="1:9" ht="15.75" customHeight="1" x14ac:dyDescent="0.25">
      <c r="A2" s="314" t="s">
        <v>291</v>
      </c>
      <c r="B2" s="314"/>
      <c r="C2" s="314"/>
      <c r="D2" s="314"/>
      <c r="E2" s="314"/>
      <c r="F2" s="314"/>
      <c r="G2" s="314"/>
      <c r="H2" s="314"/>
      <c r="I2" s="314"/>
    </row>
    <row r="3" spans="1:9" ht="15.75" customHeight="1" x14ac:dyDescent="0.25">
      <c r="A3" s="323" t="s">
        <v>2</v>
      </c>
      <c r="B3" s="323"/>
      <c r="C3" s="323"/>
      <c r="D3" s="323"/>
      <c r="E3" s="323"/>
      <c r="F3" s="323"/>
      <c r="G3" s="323"/>
      <c r="H3" s="323"/>
      <c r="I3" s="323"/>
    </row>
    <row r="4" spans="1:9" ht="15.75" customHeight="1" x14ac:dyDescent="0.25">
      <c r="A4" s="103"/>
      <c r="B4" s="103"/>
      <c r="C4" s="103"/>
      <c r="D4" s="103"/>
      <c r="E4" s="103"/>
      <c r="F4" s="103"/>
      <c r="G4" s="103"/>
      <c r="H4" s="103"/>
      <c r="I4" s="103"/>
    </row>
    <row r="5" spans="1:9" ht="15.75" customHeight="1" x14ac:dyDescent="0.25">
      <c r="A5" s="3" t="s">
        <v>292</v>
      </c>
    </row>
    <row r="6" spans="1:9" ht="15.75" customHeight="1" x14ac:dyDescent="0.25">
      <c r="A6" s="316" t="s">
        <v>293</v>
      </c>
      <c r="B6" s="316"/>
      <c r="C6" s="316"/>
      <c r="D6" s="316"/>
      <c r="E6" s="316"/>
      <c r="F6" s="316"/>
      <c r="G6" s="316"/>
      <c r="H6" s="316"/>
      <c r="I6" s="316"/>
    </row>
    <row r="7" spans="1:9" ht="15.75" customHeight="1" x14ac:dyDescent="0.25">
      <c r="A7" s="316"/>
      <c r="B7" s="316"/>
      <c r="C7" s="316"/>
      <c r="D7" s="316"/>
      <c r="E7" s="316"/>
      <c r="F7" s="316"/>
      <c r="G7" s="316"/>
      <c r="H7" s="316"/>
      <c r="I7" s="316"/>
    </row>
    <row r="8" spans="1:9" ht="15.75" customHeight="1" x14ac:dyDescent="0.25">
      <c r="A8" s="316"/>
      <c r="B8" s="316"/>
      <c r="C8" s="316"/>
      <c r="D8" s="316"/>
      <c r="E8" s="316"/>
      <c r="F8" s="316"/>
      <c r="G8" s="316"/>
      <c r="H8" s="316"/>
      <c r="I8" s="316"/>
    </row>
    <row r="10" spans="1:9" ht="15.75" customHeight="1" x14ac:dyDescent="0.25">
      <c r="A10" s="3" t="s">
        <v>294</v>
      </c>
    </row>
    <row r="11" spans="1:9" ht="15.75" customHeight="1" x14ac:dyDescent="0.25">
      <c r="A11" s="316" t="s">
        <v>295</v>
      </c>
      <c r="B11" s="316"/>
      <c r="C11" s="316"/>
      <c r="D11" s="316"/>
      <c r="E11" s="316"/>
      <c r="F11" s="316"/>
      <c r="G11" s="316"/>
      <c r="H11" s="316"/>
      <c r="I11" s="316"/>
    </row>
    <row r="13" spans="1:9" ht="15.75" customHeight="1" x14ac:dyDescent="0.25">
      <c r="A13" s="3" t="s">
        <v>296</v>
      </c>
    </row>
    <row r="14" spans="1:9" ht="15.75" customHeight="1" x14ac:dyDescent="0.25">
      <c r="A14" s="329" t="s">
        <v>297</v>
      </c>
      <c r="B14" s="329"/>
      <c r="C14" s="329"/>
      <c r="D14" s="329"/>
      <c r="E14" s="329"/>
      <c r="F14" s="329"/>
      <c r="G14" s="329"/>
      <c r="H14" s="329"/>
      <c r="I14" s="329"/>
    </row>
    <row r="16" spans="1:9" ht="15.75" customHeight="1" x14ac:dyDescent="0.25">
      <c r="A16" s="3" t="s">
        <v>298</v>
      </c>
    </row>
    <row r="17" spans="1:9" ht="15.75" customHeight="1" x14ac:dyDescent="0.25">
      <c r="A17" s="329" t="s">
        <v>299</v>
      </c>
      <c r="B17" s="329"/>
      <c r="C17" s="329"/>
      <c r="D17" s="329"/>
      <c r="E17" s="329"/>
      <c r="F17" s="329"/>
      <c r="G17" s="329"/>
      <c r="H17" s="329"/>
      <c r="I17" s="329"/>
    </row>
    <row r="19" spans="1:9" ht="15.75" customHeight="1" x14ac:dyDescent="0.25">
      <c r="A19" s="4"/>
      <c r="B19" s="5" t="s">
        <v>300</v>
      </c>
      <c r="C19" s="313" t="s">
        <v>10</v>
      </c>
      <c r="D19" s="313"/>
      <c r="E19" s="5" t="s">
        <v>301</v>
      </c>
      <c r="F19" s="313" t="s">
        <v>88</v>
      </c>
      <c r="G19" s="313"/>
      <c r="H19" s="313"/>
      <c r="I19" s="313"/>
    </row>
    <row r="20" spans="1:9" ht="15.75" customHeight="1" thickBot="1" x14ac:dyDescent="0.3">
      <c r="A20" s="6"/>
      <c r="B20" s="161" t="s">
        <v>302</v>
      </c>
      <c r="C20" s="7" t="s">
        <v>294</v>
      </c>
      <c r="D20" s="7" t="s">
        <v>303</v>
      </c>
      <c r="E20" s="161" t="s">
        <v>304</v>
      </c>
      <c r="F20" s="161" t="s">
        <v>11</v>
      </c>
      <c r="G20" s="7" t="s">
        <v>12</v>
      </c>
      <c r="H20" s="7" t="s">
        <v>13</v>
      </c>
      <c r="I20" s="7" t="s">
        <v>14</v>
      </c>
    </row>
    <row r="21" spans="1:9" ht="15.75" customHeight="1" thickTop="1" x14ac:dyDescent="0.25">
      <c r="A21" s="1" t="s">
        <v>305</v>
      </c>
      <c r="B21" s="8">
        <f>'Reserves History'!F9</f>
        <v>46034</v>
      </c>
      <c r="C21" s="8">
        <f>'Reserves History'!J18</f>
        <v>0</v>
      </c>
      <c r="D21" s="8">
        <f>-'Reserves History'!I27</f>
        <v>0</v>
      </c>
      <c r="E21" s="8">
        <f>'Reserves History'!I9</f>
        <v>46034</v>
      </c>
      <c r="F21" s="9">
        <f>'Reserves History'!J18</f>
        <v>0</v>
      </c>
      <c r="G21" s="9">
        <f>'Reserves History'!L18</f>
        <v>0</v>
      </c>
      <c r="H21" s="9">
        <f>'Reserves History'!N18</f>
        <v>0</v>
      </c>
      <c r="I21" s="9">
        <f>'Reserves History'!P18</f>
        <v>0</v>
      </c>
    </row>
    <row r="22" spans="1:9" ht="15.75" customHeight="1" x14ac:dyDescent="0.25">
      <c r="A22" s="1" t="s">
        <v>306</v>
      </c>
      <c r="B22" s="8">
        <f>'Reserves History'!F10</f>
        <v>58577</v>
      </c>
      <c r="C22" s="8">
        <f>'Reserves History'!G19</f>
        <v>0</v>
      </c>
      <c r="D22" s="8">
        <f>-'Reserves History'!I28</f>
        <v>19634</v>
      </c>
      <c r="E22" s="8">
        <f>'Reserves History'!I10</f>
        <v>38943</v>
      </c>
      <c r="F22" s="9">
        <f>'Reserves History'!J19</f>
        <v>61057</v>
      </c>
      <c r="G22" s="9">
        <f>'Reserves History'!L19</f>
        <v>0</v>
      </c>
      <c r="H22" s="9">
        <f>'Reserves History'!N19</f>
        <v>0</v>
      </c>
      <c r="I22" s="9">
        <f>'Reserves History'!P19</f>
        <v>0</v>
      </c>
    </row>
    <row r="23" spans="1:9" ht="15.75" customHeight="1" x14ac:dyDescent="0.25">
      <c r="A23" s="1" t="s">
        <v>307</v>
      </c>
      <c r="B23" s="8">
        <f>'Reserves History'!F11</f>
        <v>95000</v>
      </c>
      <c r="C23" s="8">
        <f>'Reserves History'!G20</f>
        <v>0</v>
      </c>
      <c r="D23" s="8">
        <f>-'Reserves History'!I29</f>
        <v>75000</v>
      </c>
      <c r="E23" s="8">
        <f>'Reserves History'!I11</f>
        <v>0</v>
      </c>
      <c r="F23" s="9">
        <f>'Reserves History'!J20</f>
        <v>100000</v>
      </c>
      <c r="G23" s="9">
        <f>'Reserves History'!L20</f>
        <v>0</v>
      </c>
      <c r="H23" s="9">
        <f>'Reserves History'!N20</f>
        <v>0</v>
      </c>
      <c r="I23" s="9">
        <f>'Reserves History'!P20</f>
        <v>0</v>
      </c>
    </row>
    <row r="24" spans="1:9" ht="15.75" customHeight="1" x14ac:dyDescent="0.25">
      <c r="A24" s="1" t="s">
        <v>308</v>
      </c>
      <c r="B24" s="8">
        <f>'Reserves History'!F12</f>
        <v>0</v>
      </c>
      <c r="C24" s="8">
        <f>'Reserves History'!G21</f>
        <v>0</v>
      </c>
      <c r="D24" s="8">
        <f>-'Reserves History'!I30</f>
        <v>0</v>
      </c>
      <c r="E24" s="8">
        <f>'Reserves History'!I12</f>
        <v>0</v>
      </c>
      <c r="F24" s="9">
        <f>'Reserves History'!J21</f>
        <v>6000</v>
      </c>
      <c r="G24" s="9">
        <f>'Reserves History'!L21</f>
        <v>0</v>
      </c>
      <c r="H24" s="9">
        <f>'Reserves History'!N21</f>
        <v>0</v>
      </c>
      <c r="I24" s="9">
        <f>'Reserves History'!P21</f>
        <v>0</v>
      </c>
    </row>
    <row r="25" spans="1:9" ht="15.75" customHeight="1" x14ac:dyDescent="0.25">
      <c r="A25" s="1" t="s">
        <v>309</v>
      </c>
      <c r="B25" s="8">
        <f>'Reserves History'!F13</f>
        <v>10000</v>
      </c>
      <c r="C25" s="8">
        <f>'Reserves History'!G22</f>
        <v>0</v>
      </c>
      <c r="D25" s="8">
        <f>-'Reserves History'!I31</f>
        <v>0</v>
      </c>
      <c r="E25" s="8">
        <f>'Reserves History'!I13</f>
        <v>10000</v>
      </c>
      <c r="F25" s="9">
        <f>'Reserves History'!J22</f>
        <v>0</v>
      </c>
      <c r="G25" s="9">
        <f>'Reserves History'!L22</f>
        <v>0</v>
      </c>
      <c r="H25" s="9">
        <f>'Reserves History'!N22</f>
        <v>0</v>
      </c>
      <c r="I25" s="9">
        <f>'Reserves History'!P22</f>
        <v>0</v>
      </c>
    </row>
    <row r="26" spans="1:9" ht="15.75" customHeight="1" x14ac:dyDescent="0.25">
      <c r="A26" s="1" t="s">
        <v>649</v>
      </c>
      <c r="B26" s="8">
        <f>'Reserves History'!F14</f>
        <v>0</v>
      </c>
      <c r="C26" s="8">
        <f>'Reserves History'!G23</f>
        <v>0</v>
      </c>
      <c r="D26" s="8">
        <f>-'Reserves History'!I32</f>
        <v>0</v>
      </c>
      <c r="E26" s="8">
        <f>'Reserves History'!I14</f>
        <v>0</v>
      </c>
      <c r="F26" s="9">
        <f>'Reserves History'!J23</f>
        <v>1000</v>
      </c>
      <c r="G26" s="9"/>
      <c r="H26" s="9"/>
      <c r="I26" s="9"/>
    </row>
    <row r="27" spans="1:9" ht="15.75" customHeight="1" x14ac:dyDescent="0.25">
      <c r="B27" s="8"/>
      <c r="C27" s="8"/>
      <c r="D27" s="8"/>
      <c r="E27" s="8"/>
      <c r="F27" s="9"/>
      <c r="G27" s="9"/>
      <c r="H27" s="9"/>
      <c r="I27" s="9"/>
    </row>
    <row r="28" spans="1:9" ht="15.75" customHeight="1" x14ac:dyDescent="0.25">
      <c r="B28" s="8"/>
      <c r="C28" s="8"/>
      <c r="D28" s="8"/>
      <c r="E28" s="8"/>
      <c r="F28" s="9"/>
      <c r="G28" s="9"/>
      <c r="H28" s="9"/>
      <c r="I28" s="9"/>
    </row>
    <row r="29" spans="1:9" ht="15.75" customHeight="1" thickBot="1" x14ac:dyDescent="0.3">
      <c r="A29" s="12" t="s">
        <v>310</v>
      </c>
      <c r="B29" s="13">
        <f>SUM(B21:B26)</f>
        <v>209611</v>
      </c>
      <c r="C29" s="13">
        <f t="shared" ref="C29:E29" si="0">SUM(C21:C26)</f>
        <v>0</v>
      </c>
      <c r="D29" s="13">
        <f t="shared" si="0"/>
        <v>94634</v>
      </c>
      <c r="E29" s="13">
        <f t="shared" si="0"/>
        <v>94977</v>
      </c>
      <c r="F29" s="14">
        <f>SUM(F21:F26)</f>
        <v>168057</v>
      </c>
      <c r="G29" s="14">
        <f>SUM(G21:G25)</f>
        <v>0</v>
      </c>
      <c r="H29" s="14">
        <f>SUM(H21:H25)</f>
        <v>0</v>
      </c>
      <c r="I29" s="14">
        <f>SUM(I21:I25)</f>
        <v>0</v>
      </c>
    </row>
    <row r="31" spans="1:9" ht="15.75" customHeight="1" x14ac:dyDescent="0.25">
      <c r="A31" s="3" t="str">
        <f>'Reserves History'!A35</f>
        <v>RESERVES TRANSFERS</v>
      </c>
    </row>
    <row r="32" spans="1:9" ht="15.75" customHeight="1" x14ac:dyDescent="0.25">
      <c r="A32" s="4"/>
      <c r="B32" s="5" t="str">
        <f>'Reserves History'!D5</f>
        <v>FY21-22</v>
      </c>
      <c r="C32" s="5" t="str">
        <f>'Reserves History'!E5</f>
        <v>FY22-23</v>
      </c>
      <c r="D32" s="313" t="str">
        <f>'Reserves History'!G5</f>
        <v>FY23-24</v>
      </c>
      <c r="E32" s="313"/>
      <c r="F32" s="313" t="str">
        <f>F19</f>
        <v>FY24-25</v>
      </c>
      <c r="G32" s="313"/>
      <c r="H32" s="313"/>
      <c r="I32" s="313"/>
    </row>
    <row r="33" spans="1:9" ht="15.75" customHeight="1" thickBot="1" x14ac:dyDescent="0.3">
      <c r="A33" s="6"/>
      <c r="B33" s="7" t="str">
        <f>'Reserves History'!D6</f>
        <v>Actual</v>
      </c>
      <c r="C33" s="7" t="str">
        <f>'Reserves History'!F6</f>
        <v>Actual</v>
      </c>
      <c r="D33" s="7" t="str">
        <f>'Reserves History'!G6</f>
        <v>Budget</v>
      </c>
      <c r="E33" s="7" t="str">
        <f>'Reserves History'!I6</f>
        <v>Est. EOY</v>
      </c>
      <c r="F33" s="7" t="str">
        <f>F20</f>
        <v>Dept. Hd.</v>
      </c>
      <c r="G33" s="7" t="str">
        <f>G20</f>
        <v>BAC</v>
      </c>
      <c r="H33" s="7" t="str">
        <f>H20</f>
        <v>Comm'rs</v>
      </c>
      <c r="I33" s="7" t="str">
        <f>I20</f>
        <v>Final</v>
      </c>
    </row>
    <row r="34" spans="1:9" ht="15.75" customHeight="1" thickTop="1" x14ac:dyDescent="0.25">
      <c r="A34" s="1" t="s">
        <v>311</v>
      </c>
      <c r="B34" s="8">
        <f>'Reserves History'!C36</f>
        <v>381577</v>
      </c>
      <c r="C34" s="8">
        <f>'Reserves History'!D36</f>
        <v>618620</v>
      </c>
      <c r="D34" s="8">
        <f>'Reserves History'!F36</f>
        <v>200000</v>
      </c>
      <c r="E34" s="8">
        <f>'Reserves History'!G36</f>
        <v>500000</v>
      </c>
      <c r="F34" s="9">
        <f>'Reserves History'!J36</f>
        <v>100000</v>
      </c>
      <c r="G34" s="9">
        <f>'Reserves History'!L36</f>
        <v>0</v>
      </c>
      <c r="H34" s="9">
        <f>'Reserves History'!N36</f>
        <v>0</v>
      </c>
      <c r="I34" s="9">
        <f>'Reserves History'!P36</f>
        <v>0</v>
      </c>
    </row>
    <row r="35" spans="1:9" ht="15.75" customHeight="1" x14ac:dyDescent="0.25">
      <c r="A35" s="1" t="s">
        <v>312</v>
      </c>
      <c r="B35" s="8">
        <f>'Reserves History'!C37</f>
        <v>-50324</v>
      </c>
      <c r="C35" s="8">
        <f>'Reserves History'!D37</f>
        <v>-51531</v>
      </c>
      <c r="D35" s="8">
        <f>'Reserves History'!F37</f>
        <v>-65389</v>
      </c>
      <c r="E35" s="8">
        <f>'Reserves History'!G37</f>
        <v>-77220</v>
      </c>
      <c r="F35" s="9">
        <f>'Reserves History'!J37</f>
        <v>-82585</v>
      </c>
      <c r="G35" s="9">
        <f>'Reserves History'!L37</f>
        <v>0</v>
      </c>
      <c r="H35" s="9">
        <f>'Reserves History'!N37</f>
        <v>0</v>
      </c>
      <c r="I35" s="9">
        <f>'Reserves History'!P37</f>
        <v>0</v>
      </c>
    </row>
    <row r="36" spans="1:9" ht="15.75" customHeight="1" x14ac:dyDescent="0.25">
      <c r="A36" s="1" t="s">
        <v>313</v>
      </c>
      <c r="B36" s="8">
        <f>'Reserves History'!C38</f>
        <v>-341087</v>
      </c>
      <c r="C36" s="8">
        <f>'Reserves History'!D38</f>
        <v>-405135</v>
      </c>
      <c r="D36" s="8">
        <f>'Reserves History'!F38</f>
        <v>-227610</v>
      </c>
      <c r="E36" s="8">
        <f>'Reserves History'!G38</f>
        <v>-292410</v>
      </c>
      <c r="F36" s="9">
        <f>'Reserves History'!J38</f>
        <v>-349157</v>
      </c>
      <c r="G36" s="9">
        <f>'Reserves History'!L38</f>
        <v>0</v>
      </c>
      <c r="H36" s="9">
        <f>'Reserves History'!N38</f>
        <v>0</v>
      </c>
      <c r="I36" s="9">
        <f>'Reserves History'!P38</f>
        <v>0</v>
      </c>
    </row>
    <row r="37" spans="1:9" ht="15.75" customHeight="1" x14ac:dyDescent="0.25">
      <c r="A37" s="1" t="s">
        <v>314</v>
      </c>
      <c r="B37" s="8">
        <f>'Reserves History'!C39</f>
        <v>-46830</v>
      </c>
      <c r="C37" s="8">
        <f>'Reserves History'!D39</f>
        <v>-59577</v>
      </c>
      <c r="D37" s="8">
        <f>'Reserves History'!F39</f>
        <v>-58000</v>
      </c>
      <c r="E37" s="8">
        <f>'Reserves History'!G39</f>
        <v>0</v>
      </c>
      <c r="F37" s="9">
        <f>'Reserves History'!J39</f>
        <v>-168057</v>
      </c>
      <c r="G37" s="9">
        <f>'Reserves History'!L39</f>
        <v>0</v>
      </c>
      <c r="H37" s="9">
        <f>'Reserves History'!N39</f>
        <v>0</v>
      </c>
      <c r="I37" s="9">
        <f>'Reserves History'!P39</f>
        <v>0</v>
      </c>
    </row>
    <row r="38" spans="1:9" ht="15.75" customHeight="1" x14ac:dyDescent="0.25">
      <c r="A38" s="1" t="s">
        <v>315</v>
      </c>
      <c r="B38" s="8">
        <f>'Reserves History'!C40</f>
        <v>-2657105</v>
      </c>
      <c r="C38" s="8">
        <f>'Reserves History'!D40</f>
        <v>-2657105</v>
      </c>
      <c r="D38" s="8">
        <f>'Reserves History'!F40</f>
        <v>-2657105</v>
      </c>
      <c r="E38" s="8">
        <f>'Reserves History'!G40</f>
        <v>-2657105</v>
      </c>
      <c r="F38" s="9">
        <f>'Reserves History'!J40</f>
        <v>-2657105</v>
      </c>
      <c r="G38" s="9">
        <f>'Reserves History'!L40</f>
        <v>0</v>
      </c>
      <c r="H38" s="9">
        <f>'Reserves History'!N40</f>
        <v>0</v>
      </c>
      <c r="I38" s="9">
        <f>'Reserves History'!P40</f>
        <v>0</v>
      </c>
    </row>
    <row r="39" spans="1:9" ht="15.75" customHeight="1" x14ac:dyDescent="0.25">
      <c r="F39" s="162"/>
      <c r="G39" s="162"/>
      <c r="H39" s="162"/>
      <c r="I39" s="162"/>
    </row>
    <row r="40" spans="1:9" ht="15.75" customHeight="1" x14ac:dyDescent="0.25">
      <c r="F40" s="162"/>
      <c r="G40" s="162"/>
      <c r="H40" s="162"/>
      <c r="I40" s="162"/>
    </row>
    <row r="41" spans="1:9" ht="15.75" customHeight="1" thickBot="1" x14ac:dyDescent="0.3">
      <c r="A41" s="12" t="s">
        <v>316</v>
      </c>
      <c r="B41" s="13">
        <f t="shared" ref="B41:G41" si="1">SUM(B34:B38)</f>
        <v>-2713769</v>
      </c>
      <c r="C41" s="13">
        <f t="shared" si="1"/>
        <v>-2554728</v>
      </c>
      <c r="D41" s="13">
        <f t="shared" si="1"/>
        <v>-2808104</v>
      </c>
      <c r="E41" s="13">
        <f t="shared" si="1"/>
        <v>-2526735</v>
      </c>
      <c r="F41" s="14">
        <f t="shared" si="1"/>
        <v>-3156904</v>
      </c>
      <c r="G41" s="14">
        <f t="shared" si="1"/>
        <v>0</v>
      </c>
      <c r="H41" s="14">
        <f>SUM(H34:H38)</f>
        <v>0</v>
      </c>
      <c r="I41" s="14">
        <f>SUM(I34:I38)</f>
        <v>0</v>
      </c>
    </row>
  </sheetData>
  <mergeCells count="11">
    <mergeCell ref="A14:I14"/>
    <mergeCell ref="A1:I1"/>
    <mergeCell ref="A2:I2"/>
    <mergeCell ref="A3:I3"/>
    <mergeCell ref="A6:I8"/>
    <mergeCell ref="A11:I11"/>
    <mergeCell ref="A17:I17"/>
    <mergeCell ref="C19:D19"/>
    <mergeCell ref="F19:I19"/>
    <mergeCell ref="D32:E32"/>
    <mergeCell ref="F32:I32"/>
  </mergeCells>
  <printOptions horizontalCentered="1"/>
  <pageMargins left="0.7" right="0.7" top="0.75" bottom="0.75" header="0.3" footer="0.3"/>
  <pageSetup scale="80" orientation="landscape"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71D9B-A45B-4AC5-B4FF-EACC7D5F9E82}">
  <sheetPr>
    <pageSetUpPr fitToPage="1"/>
  </sheetPr>
  <dimension ref="A1:P38"/>
  <sheetViews>
    <sheetView view="pageLayout" topLeftCell="A13" zoomScaleNormal="100" workbookViewId="0">
      <selection activeCell="K17" sqref="K17"/>
    </sheetView>
  </sheetViews>
  <sheetFormatPr defaultRowHeight="15" x14ac:dyDescent="0.25"/>
  <cols>
    <col min="1" max="1" width="26.7109375" bestFit="1" customWidth="1"/>
    <col min="2" max="4" width="13.28515625" bestFit="1" customWidth="1"/>
    <col min="5" max="5" width="13.28515625" customWidth="1"/>
    <col min="6" max="7" width="13.28515625" bestFit="1" customWidth="1"/>
    <col min="8" max="10" width="13.28515625" hidden="1" customWidth="1"/>
    <col min="11" max="11" width="11.140625" bestFit="1" customWidth="1"/>
  </cols>
  <sheetData>
    <row r="1" spans="1:16" ht="31.5" customHeight="1" x14ac:dyDescent="0.25">
      <c r="A1" s="304" t="s">
        <v>671</v>
      </c>
      <c r="B1" s="304"/>
      <c r="C1" s="304"/>
      <c r="D1" s="304"/>
      <c r="E1" s="304"/>
      <c r="F1" s="304"/>
      <c r="G1" s="304"/>
      <c r="H1" s="304"/>
      <c r="I1" s="304"/>
      <c r="J1" s="304"/>
      <c r="K1" s="304"/>
    </row>
    <row r="2" spans="1:16" ht="15.75" x14ac:dyDescent="0.25">
      <c r="A2" s="203"/>
      <c r="B2" s="204" t="str">
        <f>'Expenditures Summary'!B2</f>
        <v>FY20-21</v>
      </c>
      <c r="C2" s="204" t="str">
        <f>'Expenditures Summary'!C2</f>
        <v>FY21-22</v>
      </c>
      <c r="D2" s="305" t="s">
        <v>18</v>
      </c>
      <c r="E2" s="305"/>
      <c r="F2" s="204" t="str">
        <f>'Expenditures Summary'!F2</f>
        <v>FY23-24</v>
      </c>
      <c r="G2" s="306" t="s">
        <v>88</v>
      </c>
      <c r="H2" s="306"/>
      <c r="I2" s="306"/>
      <c r="J2" s="306"/>
      <c r="K2" s="306"/>
    </row>
    <row r="3" spans="1:16" ht="16.5" thickBot="1" x14ac:dyDescent="0.3">
      <c r="A3" s="205" t="s">
        <v>625</v>
      </c>
      <c r="B3" s="205" t="s">
        <v>19</v>
      </c>
      <c r="C3" s="205" t="s">
        <v>19</v>
      </c>
      <c r="D3" s="205" t="s">
        <v>20</v>
      </c>
      <c r="E3" s="205" t="s">
        <v>19</v>
      </c>
      <c r="F3" s="205" t="s">
        <v>20</v>
      </c>
      <c r="G3" s="206" t="s">
        <v>11</v>
      </c>
      <c r="H3" s="206" t="s">
        <v>12</v>
      </c>
      <c r="I3" s="206" t="s">
        <v>13</v>
      </c>
      <c r="J3" s="206" t="s">
        <v>14</v>
      </c>
      <c r="K3" s="206" t="s">
        <v>626</v>
      </c>
    </row>
    <row r="4" spans="1:16" ht="15.75" thickTop="1" x14ac:dyDescent="0.25">
      <c r="A4" s="3" t="s">
        <v>666</v>
      </c>
      <c r="B4" s="10">
        <f>'Budget Summary'!B38</f>
        <v>8991697</v>
      </c>
      <c r="C4" s="10">
        <f>'Budget Summary'!C38</f>
        <v>9117617</v>
      </c>
      <c r="D4" s="10">
        <f>'Budget Summary'!D38</f>
        <v>9599767</v>
      </c>
      <c r="E4" s="10">
        <f>'Budget Summary'!E38</f>
        <v>9599767</v>
      </c>
      <c r="F4" s="10">
        <f>'Budget Summary'!F38</f>
        <v>10312285</v>
      </c>
      <c r="G4" s="11">
        <f>'Budget Summary'!G38</f>
        <v>11922572.4</v>
      </c>
      <c r="H4" s="11"/>
      <c r="I4" s="11"/>
      <c r="J4" s="11"/>
      <c r="K4" s="232">
        <f>(G4-F4)/F4</f>
        <v>0.15615233675174808</v>
      </c>
    </row>
    <row r="5" spans="1:16" x14ac:dyDescent="0.25">
      <c r="A5" s="3"/>
      <c r="B5" s="8"/>
      <c r="C5" s="8"/>
      <c r="D5" s="8"/>
      <c r="E5" s="8"/>
      <c r="F5" s="8"/>
      <c r="G5" s="9"/>
      <c r="H5" s="9"/>
      <c r="I5" s="9"/>
      <c r="J5" s="9"/>
      <c r="K5" s="219"/>
    </row>
    <row r="6" spans="1:16" x14ac:dyDescent="0.25">
      <c r="A6" s="3" t="s">
        <v>0</v>
      </c>
      <c r="B6" s="8"/>
      <c r="C6" s="8"/>
      <c r="D6" s="8"/>
      <c r="E6" s="8"/>
      <c r="F6" s="8"/>
      <c r="G6" s="9"/>
      <c r="H6" s="9"/>
      <c r="I6" s="9"/>
      <c r="J6" s="9"/>
      <c r="K6" s="219"/>
    </row>
    <row r="7" spans="1:16" x14ac:dyDescent="0.25">
      <c r="A7" s="1" t="s">
        <v>667</v>
      </c>
      <c r="B7" s="8">
        <f>'Admin 201'!C63+'DA Summary'!B23+'Deeds Summary'!B23+'Probate Summary'!B20</f>
        <v>596772</v>
      </c>
      <c r="C7" s="8">
        <f>'Admin 201'!D63+'DA Summary'!C23+'Deeds Summary'!C23+'Probate Summary'!C20</f>
        <v>580223</v>
      </c>
      <c r="D7" s="8">
        <f>'Admin 201'!E63+'DA Summary'!D23+'Deeds Summary'!D23+'Probate Summary'!D20</f>
        <v>585121</v>
      </c>
      <c r="E7" s="8">
        <f>'Admin 201'!F63+'DA Summary'!E23+'Deeds Summary'!E23+'Probate Summary'!E20</f>
        <v>492287</v>
      </c>
      <c r="F7" s="8">
        <f>'Admin 201'!G63+'DA Summary'!F23+'Deeds Summary'!F23+'Probate Summary'!F20</f>
        <v>602400</v>
      </c>
      <c r="G7" s="9">
        <f>'Admin 201'!J63+'DA Summary'!I23+'Deeds Summary'!I23+'Probate Summary'!I20</f>
        <v>542400</v>
      </c>
      <c r="H7" s="9"/>
      <c r="I7" s="9"/>
      <c r="J7" s="9"/>
      <c r="K7" s="219">
        <f>(G7-F7)/F7</f>
        <v>-9.9601593625498003E-2</v>
      </c>
    </row>
    <row r="8" spans="1:16" x14ac:dyDescent="0.25">
      <c r="A8" s="1" t="s">
        <v>64</v>
      </c>
      <c r="B8" s="8">
        <f>'Admin 201'!C65</f>
        <v>25517</v>
      </c>
      <c r="C8" s="8">
        <f>'Admin 201'!D65</f>
        <v>14696</v>
      </c>
      <c r="D8" s="8">
        <f>'Admin 201'!E65</f>
        <v>15000</v>
      </c>
      <c r="E8" s="8">
        <f>'Admin 201'!F65</f>
        <v>60031</v>
      </c>
      <c r="F8" s="8">
        <f>'Admin 201'!G65</f>
        <v>30000</v>
      </c>
      <c r="G8" s="9">
        <f>'Admin 201'!J65</f>
        <v>45000</v>
      </c>
      <c r="H8" s="9"/>
      <c r="I8" s="9"/>
      <c r="J8" s="9"/>
      <c r="K8" s="219">
        <f>(G8-F8)/F8</f>
        <v>0.5</v>
      </c>
    </row>
    <row r="9" spans="1:16" x14ac:dyDescent="0.25">
      <c r="A9" s="1" t="s">
        <v>42</v>
      </c>
      <c r="B9" s="8">
        <f>'Admin 201'!C64</f>
        <v>507</v>
      </c>
      <c r="C9" s="8">
        <f>'Admin 201'!D64</f>
        <v>4341</v>
      </c>
      <c r="D9" s="8">
        <f>'Admin 201'!E64</f>
        <v>500</v>
      </c>
      <c r="E9" s="8">
        <f>'Admin 201'!F64</f>
        <v>9436</v>
      </c>
      <c r="F9" s="8">
        <f>'Admin 201'!G64</f>
        <v>500</v>
      </c>
      <c r="G9" s="9">
        <f>'Admin 201'!J64</f>
        <v>500</v>
      </c>
      <c r="H9" s="9"/>
      <c r="I9" s="9"/>
      <c r="J9" s="9"/>
      <c r="K9" s="219">
        <f t="shared" ref="K9:K11" si="0">(G9-F9)/F9</f>
        <v>0</v>
      </c>
    </row>
    <row r="10" spans="1:16" x14ac:dyDescent="0.25">
      <c r="A10" s="1" t="s">
        <v>668</v>
      </c>
      <c r="B10" s="8">
        <f>'VOCA 710'!C37</f>
        <v>27500</v>
      </c>
      <c r="C10" s="8">
        <f>'VOCA 710'!D37</f>
        <v>27500</v>
      </c>
      <c r="D10" s="8">
        <f>'VOCA 710'!E37</f>
        <v>27500</v>
      </c>
      <c r="E10" s="8">
        <f>'VOCA 710'!F37</f>
        <v>27500</v>
      </c>
      <c r="F10" s="8">
        <f>'VOCA 710'!G37</f>
        <v>27500</v>
      </c>
      <c r="G10" s="9">
        <f>'VOCA 710'!J37</f>
        <v>27500</v>
      </c>
      <c r="H10" s="9"/>
      <c r="I10" s="9"/>
      <c r="J10" s="9"/>
      <c r="K10" s="219">
        <f t="shared" si="0"/>
        <v>0</v>
      </c>
      <c r="L10" s="8"/>
      <c r="M10" s="8"/>
      <c r="N10" s="8"/>
    </row>
    <row r="11" spans="1:16" x14ac:dyDescent="0.25">
      <c r="A11" s="1" t="s">
        <v>669</v>
      </c>
      <c r="B11" s="8">
        <f>'Budget Summary'!B34</f>
        <v>381577</v>
      </c>
      <c r="C11" s="8">
        <f>'Budget Summary'!C34</f>
        <v>618620</v>
      </c>
      <c r="D11" s="8">
        <f>'Budget Summary'!D34</f>
        <v>200000</v>
      </c>
      <c r="E11" s="8">
        <f>'Budget Summary'!E34</f>
        <v>200000</v>
      </c>
      <c r="F11" s="8">
        <f>'Budget Summary'!F34</f>
        <v>500000</v>
      </c>
      <c r="G11" s="9">
        <f>'Budget Summary'!G34</f>
        <v>100000</v>
      </c>
      <c r="H11" s="9"/>
      <c r="I11" s="9"/>
      <c r="J11" s="9"/>
      <c r="K11" s="219">
        <f t="shared" si="0"/>
        <v>-0.8</v>
      </c>
    </row>
    <row r="12" spans="1:16" x14ac:dyDescent="0.25">
      <c r="A12" s="220" t="s">
        <v>660</v>
      </c>
      <c r="B12" s="221">
        <f t="shared" ref="B12:I12" si="1">SUM(B7:B11)</f>
        <v>1031873</v>
      </c>
      <c r="C12" s="221">
        <f t="shared" si="1"/>
        <v>1245380</v>
      </c>
      <c r="D12" s="221">
        <f t="shared" si="1"/>
        <v>828121</v>
      </c>
      <c r="E12" s="221">
        <f t="shared" si="1"/>
        <v>789254</v>
      </c>
      <c r="F12" s="221">
        <f t="shared" si="1"/>
        <v>1160400</v>
      </c>
      <c r="G12" s="222">
        <f t="shared" si="1"/>
        <v>715400</v>
      </c>
      <c r="H12" s="222">
        <f t="shared" si="1"/>
        <v>0</v>
      </c>
      <c r="I12" s="222">
        <f t="shared" si="1"/>
        <v>0</v>
      </c>
      <c r="J12" s="222">
        <f>SUM(J7:J11)</f>
        <v>0</v>
      </c>
      <c r="K12" s="223">
        <f>(G12-F12)/F12</f>
        <v>-0.38348845225784212</v>
      </c>
    </row>
    <row r="13" spans="1:16" x14ac:dyDescent="0.25">
      <c r="A13" s="1"/>
      <c r="B13" s="224"/>
      <c r="C13" s="224"/>
      <c r="D13" s="224"/>
      <c r="E13" s="224"/>
      <c r="F13" s="224"/>
      <c r="G13" s="225"/>
      <c r="H13" s="225"/>
      <c r="I13" s="225"/>
      <c r="J13" s="225"/>
      <c r="K13" s="226"/>
    </row>
    <row r="14" spans="1:16" x14ac:dyDescent="0.25">
      <c r="A14" s="3" t="s">
        <v>459</v>
      </c>
      <c r="B14" s="8"/>
      <c r="C14" s="8"/>
      <c r="D14" s="8"/>
      <c r="E14" s="8"/>
      <c r="F14" s="8"/>
      <c r="G14" s="9"/>
      <c r="H14" s="9"/>
      <c r="I14" s="9"/>
      <c r="J14" s="9"/>
      <c r="K14" s="9"/>
    </row>
    <row r="15" spans="1:16" x14ac:dyDescent="0.25">
      <c r="A15" s="1" t="s">
        <v>667</v>
      </c>
      <c r="B15" s="8">
        <f>'Transport 305 &amp; 306'!C74+'Transport 305 &amp; 306'!C76</f>
        <v>19479</v>
      </c>
      <c r="C15" s="8">
        <f>'Transport 305 &amp; 306'!D74+'Transport 305 &amp; 306'!D76</f>
        <v>13595</v>
      </c>
      <c r="D15" s="8">
        <f>'Transport 305 &amp; 306'!E74+'Transport 305 &amp; 306'!E76</f>
        <v>20000</v>
      </c>
      <c r="E15" s="8">
        <f>'Transport 305 &amp; 306'!F74+'Transport 305 &amp; 306'!F76</f>
        <v>13492</v>
      </c>
      <c r="F15" s="8">
        <f>'Transport 305 &amp; 306'!G74+'Transport 305 &amp; 306'!G76</f>
        <v>15000</v>
      </c>
      <c r="G15" s="9">
        <f>'Transport 305 &amp; 306'!J74+'Transport 305 &amp; 306'!J76</f>
        <v>13000</v>
      </c>
      <c r="H15" s="9"/>
      <c r="I15" s="9"/>
      <c r="J15" s="9"/>
      <c r="K15" s="219">
        <f>(G15-F15)/F15</f>
        <v>-0.13333333333333333</v>
      </c>
      <c r="L15" s="8"/>
      <c r="M15" s="8"/>
    </row>
    <row r="16" spans="1:16" x14ac:dyDescent="0.25">
      <c r="A16" s="1" t="s">
        <v>484</v>
      </c>
      <c r="B16" s="8">
        <f>'Transport 305 &amp; 306'!C75</f>
        <v>267324</v>
      </c>
      <c r="C16" s="8">
        <f>'Transport 305 &amp; 306'!D75</f>
        <v>271498</v>
      </c>
      <c r="D16" s="8">
        <f>'Transport 305 &amp; 306'!E75</f>
        <v>265000</v>
      </c>
      <c r="E16" s="8">
        <f>'Transport 305 &amp; 306'!F75</f>
        <v>356064</v>
      </c>
      <c r="F16" s="8">
        <f>'Transport 305 &amp; 306'!G75</f>
        <v>330000</v>
      </c>
      <c r="G16" s="9">
        <f>'Transport 305 &amp; 306'!J75</f>
        <v>290000</v>
      </c>
      <c r="H16" s="9"/>
      <c r="I16" s="9"/>
      <c r="J16" s="9"/>
      <c r="K16" s="219">
        <f t="shared" ref="K16:K17" si="2">(G16-F16)/F16</f>
        <v>-0.12121212121212122</v>
      </c>
      <c r="L16" s="8"/>
      <c r="M16" s="8"/>
      <c r="N16" s="8"/>
      <c r="O16" s="8"/>
      <c r="P16" s="8"/>
    </row>
    <row r="17" spans="1:13" x14ac:dyDescent="0.25">
      <c r="A17" s="1" t="s">
        <v>669</v>
      </c>
      <c r="B17" s="8">
        <f>'Transport 305 &amp; 306'!C78</f>
        <v>34701</v>
      </c>
      <c r="C17" s="8">
        <f>'Transport 305 &amp; 306'!D78</f>
        <v>67556</v>
      </c>
      <c r="D17" s="8">
        <f>'Transport 305 &amp; 306'!E78</f>
        <v>152050</v>
      </c>
      <c r="E17" s="8">
        <f>'Transport 305 &amp; 306'!F78</f>
        <v>152050</v>
      </c>
      <c r="F17" s="8">
        <f>'Transport 305 &amp; 306'!G78</f>
        <v>283345</v>
      </c>
      <c r="G17" s="9">
        <f>'Transport 305 &amp; 306'!J78</f>
        <v>290857</v>
      </c>
      <c r="H17" s="9"/>
      <c r="I17" s="9"/>
      <c r="J17" s="9"/>
      <c r="K17" s="219">
        <f t="shared" si="2"/>
        <v>2.6511849512078915E-2</v>
      </c>
      <c r="L17" s="8"/>
      <c r="M17" s="8"/>
    </row>
    <row r="18" spans="1:13" x14ac:dyDescent="0.25">
      <c r="A18" s="220" t="s">
        <v>661</v>
      </c>
      <c r="B18" s="221">
        <f t="shared" ref="B18:I18" si="3">SUM(B15:B17)</f>
        <v>321504</v>
      </c>
      <c r="C18" s="221">
        <f t="shared" si="3"/>
        <v>352649</v>
      </c>
      <c r="D18" s="221">
        <f t="shared" si="3"/>
        <v>437050</v>
      </c>
      <c r="E18" s="221">
        <f t="shared" si="3"/>
        <v>521606</v>
      </c>
      <c r="F18" s="221">
        <f t="shared" si="3"/>
        <v>628345</v>
      </c>
      <c r="G18" s="222">
        <f t="shared" si="3"/>
        <v>593857</v>
      </c>
      <c r="H18" s="222">
        <f t="shared" si="3"/>
        <v>0</v>
      </c>
      <c r="I18" s="222">
        <f t="shared" si="3"/>
        <v>0</v>
      </c>
      <c r="J18" s="222">
        <f>SUM(J15:J17)</f>
        <v>0</v>
      </c>
      <c r="K18" s="223">
        <f>(G18-F18)/F18</f>
        <v>-5.4887044537634579E-2</v>
      </c>
    </row>
    <row r="19" spans="1:13" x14ac:dyDescent="0.25">
      <c r="A19" s="1"/>
      <c r="B19" s="224"/>
      <c r="C19" s="224"/>
      <c r="D19" s="224"/>
      <c r="E19" s="224"/>
      <c r="F19" s="224"/>
      <c r="G19" s="225"/>
      <c r="H19" s="225"/>
      <c r="I19" s="225"/>
      <c r="J19" s="225"/>
      <c r="K19" s="226"/>
    </row>
    <row r="20" spans="1:13" x14ac:dyDescent="0.25">
      <c r="A20" s="3" t="s">
        <v>209</v>
      </c>
      <c r="B20" s="8"/>
      <c r="C20" s="8"/>
      <c r="D20" s="8"/>
      <c r="E20" s="8"/>
      <c r="F20" s="8"/>
      <c r="G20" s="9"/>
      <c r="H20" s="9"/>
      <c r="I20" s="9"/>
      <c r="J20" s="9"/>
      <c r="K20" s="9"/>
    </row>
    <row r="21" spans="1:13" x14ac:dyDescent="0.25">
      <c r="A21" s="1" t="s">
        <v>667</v>
      </c>
      <c r="B21" s="8">
        <f>'Sheriff 401'!C73+'Sheriff 401'!C74+'Sheriff 401'!C75+'Civil Summary'!B22</f>
        <v>5901</v>
      </c>
      <c r="C21" s="8">
        <f>'Sheriff 401'!D73+'Sheriff 401'!D74+'Sheriff 401'!D75+'Civil Summary'!C22</f>
        <v>4324</v>
      </c>
      <c r="D21" s="8">
        <f>'Sheriff 401'!E73+'Sheriff 401'!E74+'Sheriff 401'!E75+'Civil Summary'!D22</f>
        <v>5790</v>
      </c>
      <c r="E21" s="8">
        <f>'Sheriff 401'!F73+'Sheriff 401'!F74+'Sheriff 401'!F75+'Civil Summary'!E22</f>
        <v>3927</v>
      </c>
      <c r="F21" s="8">
        <f>'Sheriff 401'!G73+'Sheriff 401'!G74+'Sheriff 401'!G75+'Civil Summary'!F22</f>
        <v>24050</v>
      </c>
      <c r="G21" s="9">
        <f>'Sheriff 401'!J73+'Sheriff 401'!J74+'Sheriff 401'!J75+'Civil Summary'!I22</f>
        <v>24050</v>
      </c>
      <c r="H21" s="9"/>
      <c r="I21" s="9"/>
      <c r="J21" s="9"/>
      <c r="K21" s="219">
        <f>(G21-F21)/F21</f>
        <v>0</v>
      </c>
      <c r="L21" s="8"/>
    </row>
    <row r="22" spans="1:13" x14ac:dyDescent="0.25">
      <c r="A22" s="1" t="s">
        <v>42</v>
      </c>
      <c r="B22" s="8">
        <f>'Sheriff 401'!C76+'EMA 440'!C44</f>
        <v>1974</v>
      </c>
      <c r="C22" s="8">
        <f>'Sheriff 401'!D76+'EMA 440'!D44</f>
        <v>11086</v>
      </c>
      <c r="D22" s="8">
        <f>'Sheriff 401'!E76+'EMA 440'!E44</f>
        <v>1250</v>
      </c>
      <c r="E22" s="8">
        <f>'Sheriff 401'!F76+'EMA 440'!F44</f>
        <v>1308</v>
      </c>
      <c r="F22" s="8">
        <f>'Sheriff 401'!G76+'EMA 440'!G44</f>
        <v>1250</v>
      </c>
      <c r="G22" s="9">
        <f>'Sheriff 401'!J76+'EMA 440'!J44</f>
        <v>1250</v>
      </c>
      <c r="H22" s="9"/>
      <c r="I22" s="9"/>
      <c r="J22" s="9"/>
      <c r="K22" s="219">
        <f t="shared" ref="K22:K23" si="4">(G22-F22)/F22</f>
        <v>0</v>
      </c>
    </row>
    <row r="23" spans="1:13" x14ac:dyDescent="0.25">
      <c r="A23" s="1" t="s">
        <v>668</v>
      </c>
      <c r="B23" s="8">
        <f>'Sheriff 401'!C77+'EMA 440'!C43</f>
        <v>237606</v>
      </c>
      <c r="C23" s="8">
        <f>'Sheriff 401'!D77+'EMA 440'!D43</f>
        <v>185928</v>
      </c>
      <c r="D23" s="8">
        <f>'Sheriff 401'!E77+'EMA 440'!E43</f>
        <v>172898</v>
      </c>
      <c r="E23" s="8">
        <f>'Sheriff 401'!F77+'EMA 440'!F43</f>
        <v>201598</v>
      </c>
      <c r="F23" s="8">
        <f>'Sheriff 401'!G77+'EMA 440'!G43</f>
        <v>185260</v>
      </c>
      <c r="G23" s="9">
        <f>'Sheriff 401'!J77+'EMA 440'!J43</f>
        <v>188949</v>
      </c>
      <c r="H23" s="9"/>
      <c r="I23" s="9"/>
      <c r="J23" s="9"/>
      <c r="K23" s="219">
        <f t="shared" si="4"/>
        <v>1.991255532764763E-2</v>
      </c>
    </row>
    <row r="24" spans="1:13" x14ac:dyDescent="0.25">
      <c r="A24" s="220" t="s">
        <v>662</v>
      </c>
      <c r="B24" s="221">
        <f>SUM(B21:B23)</f>
        <v>245481</v>
      </c>
      <c r="C24" s="221">
        <f t="shared" ref="C24:J24" si="5">SUM(C21:C23)</f>
        <v>201338</v>
      </c>
      <c r="D24" s="221">
        <f t="shared" si="5"/>
        <v>179938</v>
      </c>
      <c r="E24" s="221">
        <f t="shared" si="5"/>
        <v>206833</v>
      </c>
      <c r="F24" s="221">
        <f t="shared" si="5"/>
        <v>210560</v>
      </c>
      <c r="G24" s="222">
        <f t="shared" si="5"/>
        <v>214249</v>
      </c>
      <c r="H24" s="222">
        <f t="shared" si="5"/>
        <v>0</v>
      </c>
      <c r="I24" s="222">
        <f t="shared" si="5"/>
        <v>0</v>
      </c>
      <c r="J24" s="222">
        <f t="shared" si="5"/>
        <v>0</v>
      </c>
      <c r="K24" s="223">
        <f>(G24-F24)/F24</f>
        <v>1.7519946808510638E-2</v>
      </c>
    </row>
    <row r="25" spans="1:13" x14ac:dyDescent="0.25">
      <c r="A25" s="3"/>
      <c r="B25" s="233"/>
      <c r="C25" s="233"/>
      <c r="D25" s="233"/>
      <c r="E25" s="233"/>
      <c r="F25" s="233"/>
      <c r="G25" s="234"/>
      <c r="H25" s="234"/>
      <c r="I25" s="234"/>
      <c r="J25" s="234"/>
      <c r="K25" s="235"/>
    </row>
    <row r="26" spans="1:13" x14ac:dyDescent="0.25">
      <c r="A26" s="1"/>
      <c r="B26" s="8"/>
      <c r="C26" s="8"/>
      <c r="D26" s="8"/>
      <c r="E26" s="8"/>
      <c r="F26" s="8"/>
      <c r="G26" s="9"/>
      <c r="H26" s="9"/>
      <c r="I26" s="9"/>
      <c r="J26" s="9"/>
      <c r="K26" s="219"/>
    </row>
    <row r="27" spans="1:13" ht="15.75" thickBot="1" x14ac:dyDescent="0.3">
      <c r="A27" s="227" t="s">
        <v>670</v>
      </c>
      <c r="B27" s="228">
        <f t="shared" ref="B27:I27" si="6">B4+B12+B18+B24</f>
        <v>10590555</v>
      </c>
      <c r="C27" s="228">
        <f t="shared" si="6"/>
        <v>10916984</v>
      </c>
      <c r="D27" s="228">
        <f t="shared" si="6"/>
        <v>11044876</v>
      </c>
      <c r="E27" s="228">
        <f t="shared" si="6"/>
        <v>11117460</v>
      </c>
      <c r="F27" s="228">
        <f t="shared" si="6"/>
        <v>12311590</v>
      </c>
      <c r="G27" s="229">
        <f>G4+G12+G18+G24</f>
        <v>13446078.4</v>
      </c>
      <c r="H27" s="229">
        <f t="shared" si="6"/>
        <v>0</v>
      </c>
      <c r="I27" s="229">
        <f t="shared" si="6"/>
        <v>0</v>
      </c>
      <c r="J27" s="229">
        <f>J4+J12+J18+J24</f>
        <v>0</v>
      </c>
      <c r="K27" s="230">
        <f>(G27-F27)/F27</f>
        <v>9.2148000380129644E-2</v>
      </c>
    </row>
    <row r="28" spans="1:13" ht="15.75" thickTop="1" x14ac:dyDescent="0.25">
      <c r="A28" s="1"/>
      <c r="B28" s="8"/>
      <c r="C28" s="8"/>
      <c r="D28" s="8"/>
      <c r="E28" s="8"/>
      <c r="F28" s="8"/>
      <c r="G28" s="8"/>
      <c r="H28" s="8"/>
      <c r="I28" s="8"/>
      <c r="J28" s="8"/>
      <c r="K28" s="8"/>
    </row>
    <row r="29" spans="1:13" x14ac:dyDescent="0.25">
      <c r="A29" s="1"/>
      <c r="B29" s="8"/>
      <c r="C29" s="8"/>
      <c r="D29" s="8"/>
      <c r="E29" s="8"/>
      <c r="F29" s="8"/>
      <c r="G29" s="8"/>
      <c r="H29" s="8"/>
      <c r="I29" s="8"/>
      <c r="J29" s="8"/>
      <c r="K29" s="8"/>
    </row>
    <row r="30" spans="1:13" x14ac:dyDescent="0.25">
      <c r="A30" s="1"/>
      <c r="B30" s="8"/>
      <c r="C30" s="8"/>
      <c r="D30" s="8"/>
      <c r="E30" s="8"/>
      <c r="F30" s="8"/>
      <c r="G30" s="8"/>
      <c r="H30" s="8"/>
      <c r="I30" s="8"/>
      <c r="J30" s="8"/>
      <c r="K30" s="8"/>
    </row>
    <row r="31" spans="1:13" x14ac:dyDescent="0.25">
      <c r="A31" s="1"/>
      <c r="B31" s="8"/>
      <c r="C31" s="8"/>
      <c r="D31" s="8"/>
      <c r="E31" s="8"/>
      <c r="F31" s="8"/>
      <c r="G31" s="8"/>
      <c r="H31" s="8"/>
      <c r="I31" s="8"/>
      <c r="J31" s="8"/>
      <c r="K31" s="8"/>
    </row>
    <row r="32" spans="1:13" x14ac:dyDescent="0.25">
      <c r="A32" s="1"/>
      <c r="B32" s="8"/>
      <c r="C32" s="8"/>
      <c r="D32" s="8"/>
      <c r="E32" s="8"/>
      <c r="F32" s="8"/>
      <c r="G32" s="8"/>
      <c r="H32" s="8"/>
      <c r="I32" s="8"/>
      <c r="J32" s="8"/>
      <c r="K32" s="8"/>
    </row>
    <row r="33" spans="1:11" x14ac:dyDescent="0.25">
      <c r="A33" s="1"/>
      <c r="B33" s="8"/>
      <c r="C33" s="8"/>
      <c r="D33" s="8"/>
      <c r="E33" s="8"/>
      <c r="F33" s="8"/>
      <c r="G33" s="8"/>
      <c r="H33" s="8"/>
      <c r="I33" s="8"/>
      <c r="J33" s="8"/>
      <c r="K33" s="8"/>
    </row>
    <row r="34" spans="1:11" x14ac:dyDescent="0.25">
      <c r="A34" s="1"/>
      <c r="B34" s="8"/>
      <c r="C34" s="8"/>
      <c r="D34" s="8"/>
      <c r="E34" s="8"/>
      <c r="F34" s="8"/>
      <c r="G34" s="8"/>
      <c r="H34" s="8"/>
      <c r="I34" s="8"/>
      <c r="J34" s="8"/>
      <c r="K34" s="8"/>
    </row>
    <row r="35" spans="1:11" x14ac:dyDescent="0.25">
      <c r="A35" s="1"/>
      <c r="B35" s="1"/>
      <c r="C35" s="1"/>
      <c r="D35" s="1"/>
      <c r="E35" s="1"/>
      <c r="F35" s="1"/>
      <c r="G35" s="1"/>
      <c r="H35" s="1"/>
      <c r="I35" s="1"/>
      <c r="J35" s="1"/>
      <c r="K35" s="1"/>
    </row>
    <row r="36" spans="1:11" x14ac:dyDescent="0.25">
      <c r="A36" s="1"/>
      <c r="B36" s="1"/>
      <c r="C36" s="1"/>
      <c r="D36" s="1"/>
      <c r="E36" s="1"/>
      <c r="F36" s="1"/>
      <c r="G36" s="1"/>
      <c r="H36" s="1"/>
      <c r="I36" s="1"/>
      <c r="J36" s="1"/>
      <c r="K36" s="1"/>
    </row>
    <row r="37" spans="1:11" x14ac:dyDescent="0.25">
      <c r="A37" s="1"/>
      <c r="B37" s="1"/>
      <c r="C37" s="1"/>
      <c r="D37" s="1"/>
      <c r="E37" s="1"/>
      <c r="F37" s="1"/>
      <c r="G37" s="1"/>
      <c r="H37" s="1"/>
      <c r="I37" s="1"/>
      <c r="J37" s="1"/>
      <c r="K37" s="1"/>
    </row>
    <row r="38" spans="1:11" x14ac:dyDescent="0.25">
      <c r="A38" s="1"/>
      <c r="B38" s="1"/>
      <c r="C38" s="1"/>
      <c r="D38" s="1"/>
      <c r="E38" s="1"/>
      <c r="F38" s="1"/>
      <c r="G38" s="1"/>
      <c r="H38" s="1"/>
      <c r="I38" s="1"/>
      <c r="J38" s="1"/>
      <c r="K38" s="1"/>
    </row>
  </sheetData>
  <mergeCells count="3">
    <mergeCell ref="A1:K1"/>
    <mergeCell ref="D2:E2"/>
    <mergeCell ref="G2:K2"/>
  </mergeCells>
  <printOptions horizontalCentered="1"/>
  <pageMargins left="0.7" right="0.7" top="0.75" bottom="0.75" header="0.3" footer="0.3"/>
  <pageSetup orientation="landscape" r:id="rId1"/>
  <headerFooter>
    <oddFooter>&amp;R&amp;P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B1B28-C026-4242-AF65-AF9FE19ABA79}">
  <sheetPr>
    <pageSetUpPr fitToPage="1"/>
  </sheetPr>
  <dimension ref="A1:T60"/>
  <sheetViews>
    <sheetView tabSelected="1" zoomScaleNormal="100" zoomScaleSheetLayoutView="100" workbookViewId="0">
      <selection activeCell="K17" sqref="K17"/>
    </sheetView>
  </sheetViews>
  <sheetFormatPr defaultRowHeight="15.75" x14ac:dyDescent="0.25"/>
  <cols>
    <col min="1" max="1" width="5.28515625" style="15" bestFit="1" customWidth="1"/>
    <col min="2" max="2" width="30.7109375" style="15" bestFit="1" customWidth="1"/>
    <col min="3" max="4" width="10.5703125" style="15" bestFit="1" customWidth="1"/>
    <col min="5" max="5" width="10.5703125" style="15" customWidth="1"/>
    <col min="6" max="7" width="10.5703125" style="15" bestFit="1" customWidth="1"/>
    <col min="8" max="8" width="10.5703125" style="15" customWidth="1"/>
    <col min="9" max="10" width="10.5703125" style="15" bestFit="1" customWidth="1"/>
    <col min="11" max="11" width="8.140625" style="15" bestFit="1" customWidth="1"/>
    <col min="12" max="12" width="10.5703125" style="15" hidden="1" customWidth="1"/>
    <col min="13" max="13" width="8.140625" style="15" hidden="1" customWidth="1"/>
    <col min="14" max="16" width="10.5703125" style="15" hidden="1" customWidth="1"/>
    <col min="21" max="16384" width="9.140625" style="15"/>
  </cols>
  <sheetData>
    <row r="1" spans="1:20" x14ac:dyDescent="0.25">
      <c r="A1" s="314" t="s">
        <v>0</v>
      </c>
      <c r="B1" s="314"/>
      <c r="C1" s="314"/>
      <c r="D1" s="314"/>
      <c r="E1" s="314"/>
      <c r="F1" s="314"/>
      <c r="G1" s="314"/>
      <c r="H1" s="314"/>
      <c r="I1" s="314"/>
      <c r="J1" s="314"/>
      <c r="K1" s="314"/>
      <c r="L1" s="314"/>
      <c r="M1" s="314"/>
      <c r="N1" s="314"/>
      <c r="O1" s="314"/>
      <c r="P1" s="314"/>
      <c r="Q1" s="15"/>
      <c r="R1" s="15"/>
      <c r="S1" s="15"/>
      <c r="T1" s="15"/>
    </row>
    <row r="2" spans="1:20" x14ac:dyDescent="0.25">
      <c r="A2" s="314" t="s">
        <v>291</v>
      </c>
      <c r="B2" s="314"/>
      <c r="C2" s="314"/>
      <c r="D2" s="314"/>
      <c r="E2" s="314"/>
      <c r="F2" s="314"/>
      <c r="G2" s="314"/>
      <c r="H2" s="314"/>
      <c r="I2" s="314"/>
      <c r="J2" s="314"/>
      <c r="K2" s="314"/>
      <c r="L2" s="314"/>
      <c r="M2" s="314"/>
      <c r="N2" s="314"/>
      <c r="O2" s="314"/>
      <c r="P2" s="314"/>
      <c r="Q2" s="15"/>
      <c r="R2" s="15"/>
      <c r="S2" s="15"/>
      <c r="T2" s="15"/>
    </row>
    <row r="3" spans="1:20" x14ac:dyDescent="0.25">
      <c r="A3" s="323" t="s">
        <v>2</v>
      </c>
      <c r="B3" s="323"/>
      <c r="C3" s="323"/>
      <c r="D3" s="323"/>
      <c r="E3" s="323"/>
      <c r="F3" s="323"/>
      <c r="G3" s="323"/>
      <c r="H3" s="323"/>
      <c r="I3" s="323"/>
      <c r="J3" s="323"/>
      <c r="K3" s="323"/>
      <c r="L3" s="323"/>
      <c r="M3" s="323"/>
      <c r="N3" s="323"/>
      <c r="O3" s="323"/>
      <c r="P3" s="323"/>
      <c r="Q3" s="15"/>
      <c r="R3" s="15"/>
      <c r="S3" s="15"/>
      <c r="T3" s="15"/>
    </row>
    <row r="5" spans="1:20" x14ac:dyDescent="0.25">
      <c r="A5" s="16"/>
      <c r="B5" s="16"/>
      <c r="C5" s="17" t="s">
        <v>16</v>
      </c>
      <c r="D5" s="17" t="s">
        <v>17</v>
      </c>
      <c r="E5" s="319" t="s">
        <v>18</v>
      </c>
      <c r="F5" s="320"/>
      <c r="G5" s="321" t="s">
        <v>10</v>
      </c>
      <c r="H5" s="321"/>
      <c r="I5" s="321"/>
      <c r="J5" s="322" t="s">
        <v>88</v>
      </c>
      <c r="K5" s="322"/>
      <c r="L5" s="322"/>
      <c r="M5" s="322"/>
      <c r="N5" s="322"/>
      <c r="O5" s="322"/>
      <c r="P5" s="322"/>
    </row>
    <row r="6" spans="1:20" ht="16.5" thickBot="1" x14ac:dyDescent="0.3">
      <c r="A6" s="18"/>
      <c r="B6" s="18"/>
      <c r="C6" s="19" t="s">
        <v>19</v>
      </c>
      <c r="D6" s="19" t="s">
        <v>19</v>
      </c>
      <c r="E6" s="20" t="s">
        <v>20</v>
      </c>
      <c r="F6" s="21" t="s">
        <v>19</v>
      </c>
      <c r="G6" s="22" t="s">
        <v>20</v>
      </c>
      <c r="H6" s="22" t="s">
        <v>21</v>
      </c>
      <c r="I6" s="22" t="s">
        <v>22</v>
      </c>
      <c r="J6" s="317" t="s">
        <v>23</v>
      </c>
      <c r="K6" s="317"/>
      <c r="L6" s="317" t="s">
        <v>12</v>
      </c>
      <c r="M6" s="317"/>
      <c r="N6" s="317" t="s">
        <v>24</v>
      </c>
      <c r="O6" s="317"/>
      <c r="P6" s="23" t="s">
        <v>14</v>
      </c>
    </row>
    <row r="7" spans="1:20" ht="16.5" thickTop="1" x14ac:dyDescent="0.25">
      <c r="A7" s="163"/>
      <c r="B7" s="163"/>
      <c r="C7" s="163"/>
      <c r="D7" s="163"/>
      <c r="E7" s="163"/>
      <c r="F7" s="163"/>
      <c r="G7" s="163"/>
      <c r="H7" s="26">
        <v>45291</v>
      </c>
      <c r="I7" s="26">
        <v>45473</v>
      </c>
      <c r="J7" s="164"/>
      <c r="K7" s="164"/>
      <c r="L7" s="164"/>
      <c r="M7" s="164"/>
      <c r="N7" s="164"/>
      <c r="O7" s="164"/>
      <c r="P7" s="164"/>
    </row>
    <row r="8" spans="1:20" x14ac:dyDescent="0.25">
      <c r="A8" s="59" t="s">
        <v>324</v>
      </c>
      <c r="B8" s="25"/>
      <c r="C8" s="65"/>
      <c r="D8" s="65"/>
      <c r="E8" s="65"/>
      <c r="F8" s="65"/>
      <c r="G8" s="65"/>
      <c r="H8" s="65"/>
      <c r="I8" s="65"/>
      <c r="J8" s="66"/>
      <c r="K8" s="46"/>
      <c r="L8" s="66"/>
      <c r="M8" s="46"/>
      <c r="N8" s="66"/>
      <c r="O8" s="46"/>
      <c r="P8" s="66"/>
      <c r="Q8" s="15"/>
      <c r="R8" s="15"/>
      <c r="S8" s="15"/>
      <c r="T8" s="15"/>
    </row>
    <row r="9" spans="1:20" x14ac:dyDescent="0.25">
      <c r="A9" s="29">
        <f t="shared" ref="A9:B13" si="0">A27</f>
        <v>202</v>
      </c>
      <c r="B9" s="30" t="str">
        <f t="shared" si="0"/>
        <v>Unemployment Reserve</v>
      </c>
      <c r="C9" s="31">
        <v>41423</v>
      </c>
      <c r="D9" s="33">
        <v>48116</v>
      </c>
      <c r="E9" s="32">
        <f>D9-E27+E18</f>
        <v>56116</v>
      </c>
      <c r="F9" s="33">
        <f>D9+F27+F18</f>
        <v>46034</v>
      </c>
      <c r="G9" s="32">
        <v>46034</v>
      </c>
      <c r="H9" s="34">
        <v>46034</v>
      </c>
      <c r="I9" s="33">
        <v>46034</v>
      </c>
      <c r="J9" s="35">
        <f t="shared" ref="J9:J14" si="1">I9+J18+J27</f>
        <v>46034</v>
      </c>
      <c r="K9" s="37">
        <f t="shared" ref="K9:K15" si="2">(J9-G9)/G9</f>
        <v>0</v>
      </c>
      <c r="L9" s="35"/>
      <c r="M9" s="37">
        <f t="shared" ref="M9:M15" si="3">(L9-G9)/G9</f>
        <v>-1</v>
      </c>
      <c r="N9" s="35"/>
      <c r="O9" s="37">
        <f t="shared" ref="O9:O15" si="4">(N9-G9)/G9</f>
        <v>-1</v>
      </c>
      <c r="P9" s="106"/>
      <c r="Q9" s="15"/>
      <c r="R9" s="15"/>
      <c r="S9" s="15"/>
      <c r="T9" s="15"/>
    </row>
    <row r="10" spans="1:20" x14ac:dyDescent="0.25">
      <c r="A10" s="39">
        <f t="shared" si="0"/>
        <v>203</v>
      </c>
      <c r="B10" s="40" t="str">
        <f t="shared" si="0"/>
        <v>Accrued Employee Leave Reserve</v>
      </c>
      <c r="C10" s="41">
        <v>-488</v>
      </c>
      <c r="D10" s="43">
        <v>25711</v>
      </c>
      <c r="E10" s="42">
        <f>D10-E28+E19</f>
        <v>75711</v>
      </c>
      <c r="F10" s="43">
        <f>D10+F28+F19</f>
        <v>58577</v>
      </c>
      <c r="G10" s="42">
        <v>55711</v>
      </c>
      <c r="H10" s="44">
        <v>38943</v>
      </c>
      <c r="I10" s="43">
        <v>38943</v>
      </c>
      <c r="J10" s="45">
        <f t="shared" si="1"/>
        <v>100000</v>
      </c>
      <c r="K10" s="47">
        <f t="shared" si="2"/>
        <v>0.79497765252822605</v>
      </c>
      <c r="L10" s="45"/>
      <c r="M10" s="47">
        <f t="shared" si="3"/>
        <v>-1</v>
      </c>
      <c r="N10" s="45"/>
      <c r="O10" s="47">
        <f t="shared" si="4"/>
        <v>-1</v>
      </c>
      <c r="P10" s="109"/>
      <c r="Q10" s="15"/>
      <c r="R10" s="15"/>
      <c r="S10" s="15"/>
      <c r="T10" s="15"/>
    </row>
    <row r="11" spans="1:20" x14ac:dyDescent="0.25">
      <c r="A11" s="39">
        <f t="shared" si="0"/>
        <v>205</v>
      </c>
      <c r="B11" s="40" t="str">
        <f t="shared" si="0"/>
        <v>Emergency Contingency Reserve</v>
      </c>
      <c r="C11" s="41">
        <v>100000</v>
      </c>
      <c r="D11" s="43">
        <v>100000</v>
      </c>
      <c r="E11" s="42">
        <f>D11-E29+E20</f>
        <v>100000</v>
      </c>
      <c r="F11" s="43">
        <f>D11+F29+F20</f>
        <v>95000</v>
      </c>
      <c r="G11" s="42">
        <v>50000</v>
      </c>
      <c r="H11" s="44">
        <v>67120</v>
      </c>
      <c r="I11" s="43">
        <v>0</v>
      </c>
      <c r="J11" s="45">
        <f t="shared" si="1"/>
        <v>100000</v>
      </c>
      <c r="K11" s="47">
        <f t="shared" si="2"/>
        <v>1</v>
      </c>
      <c r="L11" s="45"/>
      <c r="M11" s="47">
        <f t="shared" si="3"/>
        <v>-1</v>
      </c>
      <c r="N11" s="45"/>
      <c r="O11" s="47">
        <f t="shared" si="4"/>
        <v>-1</v>
      </c>
      <c r="P11" s="109"/>
      <c r="Q11" s="15"/>
      <c r="R11" s="15"/>
      <c r="S11" s="15"/>
      <c r="T11" s="15"/>
    </row>
    <row r="12" spans="1:20" x14ac:dyDescent="0.25">
      <c r="A12" s="39">
        <f t="shared" si="0"/>
        <v>208</v>
      </c>
      <c r="B12" s="40" t="str">
        <f t="shared" si="0"/>
        <v>Insurance Deductible Reserve</v>
      </c>
      <c r="C12" s="41">
        <v>2022</v>
      </c>
      <c r="D12" s="43">
        <v>2022</v>
      </c>
      <c r="E12" s="42">
        <f>D12-E30+E21</f>
        <v>2022</v>
      </c>
      <c r="F12" s="43">
        <f>D12+F30+F21</f>
        <v>0</v>
      </c>
      <c r="G12" s="42">
        <v>0</v>
      </c>
      <c r="H12" s="44">
        <v>0</v>
      </c>
      <c r="I12" s="43">
        <v>0</v>
      </c>
      <c r="J12" s="45">
        <f t="shared" si="1"/>
        <v>6000</v>
      </c>
      <c r="K12" s="47">
        <v>1</v>
      </c>
      <c r="L12" s="45"/>
      <c r="M12" s="47" t="e">
        <f t="shared" si="3"/>
        <v>#DIV/0!</v>
      </c>
      <c r="N12" s="45"/>
      <c r="O12" s="47" t="e">
        <f t="shared" si="4"/>
        <v>#DIV/0!</v>
      </c>
      <c r="P12" s="109"/>
      <c r="Q12" s="15"/>
      <c r="R12" s="15"/>
      <c r="S12" s="15"/>
      <c r="T12" s="15"/>
    </row>
    <row r="13" spans="1:20" x14ac:dyDescent="0.25">
      <c r="A13" s="39">
        <f t="shared" si="0"/>
        <v>209</v>
      </c>
      <c r="B13" s="40" t="str">
        <f t="shared" si="0"/>
        <v>Fuel Reserve</v>
      </c>
      <c r="C13" s="41">
        <v>10000</v>
      </c>
      <c r="D13" s="43">
        <v>10000</v>
      </c>
      <c r="E13" s="42">
        <f>D13-E31+E22</f>
        <v>10000</v>
      </c>
      <c r="F13" s="43">
        <f>D13+F31+F22</f>
        <v>10000</v>
      </c>
      <c r="G13" s="42">
        <v>10000</v>
      </c>
      <c r="H13" s="44">
        <v>10000</v>
      </c>
      <c r="I13" s="43">
        <v>10000</v>
      </c>
      <c r="J13" s="45">
        <f t="shared" si="1"/>
        <v>10000</v>
      </c>
      <c r="K13" s="47">
        <f t="shared" si="2"/>
        <v>0</v>
      </c>
      <c r="L13" s="45"/>
      <c r="M13" s="47">
        <f t="shared" si="3"/>
        <v>-1</v>
      </c>
      <c r="N13" s="45"/>
      <c r="O13" s="47">
        <f t="shared" si="4"/>
        <v>-1</v>
      </c>
      <c r="P13" s="109"/>
      <c r="Q13" s="15"/>
      <c r="R13" s="15"/>
      <c r="S13" s="15"/>
      <c r="T13" s="15"/>
    </row>
    <row r="14" spans="1:20" x14ac:dyDescent="0.25">
      <c r="A14" s="49">
        <v>211</v>
      </c>
      <c r="B14" s="50" t="s">
        <v>458</v>
      </c>
      <c r="C14" s="51">
        <v>0</v>
      </c>
      <c r="D14" s="53">
        <v>0</v>
      </c>
      <c r="E14" s="52">
        <v>0</v>
      </c>
      <c r="F14" s="53">
        <v>0</v>
      </c>
      <c r="G14" s="52">
        <v>0</v>
      </c>
      <c r="H14" s="54">
        <v>0</v>
      </c>
      <c r="I14" s="53">
        <v>0</v>
      </c>
      <c r="J14" s="55">
        <f t="shared" si="1"/>
        <v>1000</v>
      </c>
      <c r="K14" s="57">
        <v>1</v>
      </c>
      <c r="L14" s="55"/>
      <c r="M14" s="57" t="e">
        <f t="shared" si="3"/>
        <v>#DIV/0!</v>
      </c>
      <c r="N14" s="55"/>
      <c r="O14" s="57" t="e">
        <f t="shared" si="4"/>
        <v>#DIV/0!</v>
      </c>
      <c r="P14" s="58"/>
      <c r="Q14" s="15"/>
      <c r="R14" s="15"/>
      <c r="S14" s="15"/>
      <c r="T14" s="15"/>
    </row>
    <row r="15" spans="1:20" s="63" customFormat="1" x14ac:dyDescent="0.25">
      <c r="A15" s="59"/>
      <c r="B15" s="59"/>
      <c r="C15" s="74">
        <f>SUM(C9:C14)</f>
        <v>152957</v>
      </c>
      <c r="D15" s="74">
        <f>SUM(D9:D14)</f>
        <v>185849</v>
      </c>
      <c r="E15" s="74">
        <f>SUM(E9:E13)</f>
        <v>243849</v>
      </c>
      <c r="F15" s="74">
        <f>SUM(F9:F13)</f>
        <v>209611</v>
      </c>
      <c r="G15" s="74">
        <f>SUM(G9:G14)</f>
        <v>161745</v>
      </c>
      <c r="H15" s="74">
        <f>SUM(H9:H14)</f>
        <v>162097</v>
      </c>
      <c r="I15" s="74">
        <f>SUM(I9:I14)</f>
        <v>94977</v>
      </c>
      <c r="J15" s="75">
        <f>SUM(J9:J14)</f>
        <v>263034</v>
      </c>
      <c r="K15" s="62">
        <f t="shared" si="2"/>
        <v>0.62622646758786982</v>
      </c>
      <c r="L15" s="75">
        <f>SUM(L9:L13)</f>
        <v>0</v>
      </c>
      <c r="M15" s="62">
        <f t="shared" si="3"/>
        <v>-1</v>
      </c>
      <c r="N15" s="75">
        <f>SUM(N9:N13)</f>
        <v>0</v>
      </c>
      <c r="O15" s="62">
        <f t="shared" si="4"/>
        <v>-1</v>
      </c>
      <c r="P15" s="75">
        <f>SUM(P9:P13)</f>
        <v>0</v>
      </c>
    </row>
    <row r="16" spans="1:20" s="63" customFormat="1" x14ac:dyDescent="0.25">
      <c r="A16" s="59"/>
      <c r="B16" s="59"/>
      <c r="C16" s="74"/>
      <c r="D16" s="74"/>
      <c r="E16" s="74"/>
      <c r="F16" s="74"/>
      <c r="G16" s="74"/>
      <c r="H16" s="74"/>
      <c r="I16" s="74"/>
      <c r="J16" s="75"/>
      <c r="K16" s="62"/>
      <c r="L16" s="75"/>
      <c r="M16" s="62"/>
      <c r="N16" s="75"/>
      <c r="O16" s="62"/>
      <c r="P16" s="75"/>
    </row>
    <row r="17" spans="1:20" x14ac:dyDescent="0.25">
      <c r="A17" s="59" t="s">
        <v>323</v>
      </c>
      <c r="B17" s="25"/>
      <c r="C17" s="65"/>
      <c r="D17" s="65"/>
      <c r="E17" s="65"/>
      <c r="F17" s="65"/>
      <c r="G17" s="65"/>
      <c r="H17" s="65"/>
      <c r="I17" s="65"/>
      <c r="J17" s="66"/>
      <c r="K17" s="46"/>
      <c r="L17" s="66"/>
      <c r="M17" s="46"/>
      <c r="N17" s="66"/>
      <c r="O17" s="46"/>
      <c r="P17" s="66"/>
      <c r="Q17" s="15"/>
      <c r="R17" s="15"/>
      <c r="S17" s="15"/>
      <c r="T17" s="15"/>
    </row>
    <row r="18" spans="1:20" x14ac:dyDescent="0.25">
      <c r="A18" s="29">
        <f t="shared" ref="A18:B22" si="5">A27</f>
        <v>202</v>
      </c>
      <c r="B18" s="30" t="str">
        <f t="shared" si="5"/>
        <v>Unemployment Reserve</v>
      </c>
      <c r="C18" s="31">
        <v>7830</v>
      </c>
      <c r="D18" s="33">
        <v>8577</v>
      </c>
      <c r="E18" s="32">
        <v>8000</v>
      </c>
      <c r="F18" s="33">
        <v>8000</v>
      </c>
      <c r="G18" s="32">
        <v>0</v>
      </c>
      <c r="H18" s="34">
        <v>0</v>
      </c>
      <c r="I18" s="33">
        <v>0</v>
      </c>
      <c r="J18" s="35">
        <v>0</v>
      </c>
      <c r="K18" s="37">
        <v>0</v>
      </c>
      <c r="L18" s="35"/>
      <c r="M18" s="37" t="e">
        <f>(L18-G18)/G18</f>
        <v>#DIV/0!</v>
      </c>
      <c r="N18" s="35"/>
      <c r="O18" s="37" t="e">
        <f>(N18-G18)/G18</f>
        <v>#DIV/0!</v>
      </c>
      <c r="P18" s="106"/>
      <c r="Q18" s="15"/>
      <c r="R18" s="15"/>
      <c r="S18" s="15"/>
      <c r="T18" s="15"/>
    </row>
    <row r="19" spans="1:20" x14ac:dyDescent="0.25">
      <c r="A19" s="39">
        <f t="shared" si="5"/>
        <v>203</v>
      </c>
      <c r="B19" s="40" t="str">
        <f t="shared" si="5"/>
        <v>Accrued Employee Leave Reserve</v>
      </c>
      <c r="C19" s="41">
        <v>37000</v>
      </c>
      <c r="D19" s="43">
        <v>50000</v>
      </c>
      <c r="E19" s="42">
        <v>50000</v>
      </c>
      <c r="F19" s="43">
        <v>50000</v>
      </c>
      <c r="G19" s="42">
        <v>0</v>
      </c>
      <c r="H19" s="44">
        <v>0</v>
      </c>
      <c r="I19" s="43">
        <v>0</v>
      </c>
      <c r="J19" s="45">
        <v>61057</v>
      </c>
      <c r="K19" s="47">
        <v>1</v>
      </c>
      <c r="L19" s="45"/>
      <c r="M19" s="47" t="e">
        <f>(L19-G19)/G19</f>
        <v>#DIV/0!</v>
      </c>
      <c r="N19" s="45"/>
      <c r="O19" s="47" t="e">
        <f>(N19-G19)/G19</f>
        <v>#DIV/0!</v>
      </c>
      <c r="P19" s="109"/>
      <c r="Q19" s="15"/>
      <c r="R19" s="15"/>
      <c r="S19" s="15"/>
      <c r="T19" s="15"/>
    </row>
    <row r="20" spans="1:20" x14ac:dyDescent="0.25">
      <c r="A20" s="39">
        <f t="shared" si="5"/>
        <v>205</v>
      </c>
      <c r="B20" s="40" t="str">
        <f t="shared" si="5"/>
        <v>Emergency Contingency Reserve</v>
      </c>
      <c r="C20" s="41">
        <v>0</v>
      </c>
      <c r="D20" s="43">
        <v>0</v>
      </c>
      <c r="E20" s="42">
        <v>0</v>
      </c>
      <c r="F20" s="43">
        <v>0</v>
      </c>
      <c r="G20" s="42">
        <v>0</v>
      </c>
      <c r="H20" s="44">
        <v>0</v>
      </c>
      <c r="I20" s="43">
        <v>0</v>
      </c>
      <c r="J20" s="45">
        <v>100000</v>
      </c>
      <c r="K20" s="47">
        <v>0</v>
      </c>
      <c r="L20" s="45"/>
      <c r="M20" s="47">
        <v>0</v>
      </c>
      <c r="N20" s="45"/>
      <c r="O20" s="47">
        <v>0</v>
      </c>
      <c r="P20" s="109"/>
      <c r="Q20" s="15"/>
      <c r="R20" s="15"/>
      <c r="S20" s="15"/>
      <c r="T20" s="15"/>
    </row>
    <row r="21" spans="1:20" x14ac:dyDescent="0.25">
      <c r="A21" s="39">
        <f t="shared" si="5"/>
        <v>208</v>
      </c>
      <c r="B21" s="40" t="str">
        <f t="shared" si="5"/>
        <v>Insurance Deductible Reserve</v>
      </c>
      <c r="C21" s="41">
        <v>2000</v>
      </c>
      <c r="D21" s="43">
        <v>1000</v>
      </c>
      <c r="E21" s="42">
        <v>0</v>
      </c>
      <c r="F21" s="43">
        <v>0</v>
      </c>
      <c r="G21" s="42">
        <v>0</v>
      </c>
      <c r="H21" s="44">
        <v>0</v>
      </c>
      <c r="I21" s="43">
        <v>0</v>
      </c>
      <c r="J21" s="45">
        <v>6000</v>
      </c>
      <c r="K21" s="47">
        <v>1</v>
      </c>
      <c r="L21" s="45"/>
      <c r="M21" s="47">
        <v>0</v>
      </c>
      <c r="N21" s="45"/>
      <c r="O21" s="47">
        <v>0</v>
      </c>
      <c r="P21" s="109"/>
      <c r="Q21" s="15"/>
      <c r="R21" s="15"/>
      <c r="S21" s="15"/>
      <c r="T21" s="15"/>
    </row>
    <row r="22" spans="1:20" x14ac:dyDescent="0.25">
      <c r="A22" s="39">
        <f t="shared" si="5"/>
        <v>209</v>
      </c>
      <c r="B22" s="40" t="str">
        <f t="shared" si="5"/>
        <v>Fuel Reserve</v>
      </c>
      <c r="C22" s="41">
        <v>0</v>
      </c>
      <c r="D22" s="43">
        <v>0</v>
      </c>
      <c r="E22" s="42">
        <v>0</v>
      </c>
      <c r="F22" s="43">
        <v>0</v>
      </c>
      <c r="G22" s="42">
        <v>0</v>
      </c>
      <c r="H22" s="44">
        <v>0</v>
      </c>
      <c r="I22" s="43">
        <v>0</v>
      </c>
      <c r="J22" s="45">
        <v>0</v>
      </c>
      <c r="K22" s="47">
        <v>0</v>
      </c>
      <c r="L22" s="45"/>
      <c r="M22" s="47">
        <v>0</v>
      </c>
      <c r="N22" s="45"/>
      <c r="O22" s="47">
        <v>0</v>
      </c>
      <c r="P22" s="109"/>
      <c r="Q22" s="15"/>
      <c r="R22" s="15"/>
      <c r="S22" s="15"/>
      <c r="T22" s="15"/>
    </row>
    <row r="23" spans="1:20" x14ac:dyDescent="0.25">
      <c r="A23" s="49">
        <f>A14</f>
        <v>211</v>
      </c>
      <c r="B23" s="50" t="str">
        <f>B14</f>
        <v>ADA Accommodation Reserve</v>
      </c>
      <c r="C23" s="51">
        <v>0</v>
      </c>
      <c r="D23" s="53">
        <v>0</v>
      </c>
      <c r="E23" s="52">
        <v>0</v>
      </c>
      <c r="F23" s="53">
        <v>0</v>
      </c>
      <c r="G23" s="52">
        <v>0</v>
      </c>
      <c r="H23" s="54">
        <v>0</v>
      </c>
      <c r="I23" s="53">
        <v>0</v>
      </c>
      <c r="J23" s="55">
        <v>1000</v>
      </c>
      <c r="K23" s="57">
        <v>1</v>
      </c>
      <c r="L23" s="55"/>
      <c r="M23" s="57"/>
      <c r="N23" s="55"/>
      <c r="O23" s="57"/>
      <c r="P23" s="58"/>
      <c r="Q23" s="15"/>
      <c r="R23" s="15"/>
      <c r="S23" s="15"/>
      <c r="T23" s="15"/>
    </row>
    <row r="24" spans="1:20" s="63" customFormat="1" x14ac:dyDescent="0.25">
      <c r="A24" s="59"/>
      <c r="B24" s="59"/>
      <c r="C24" s="60">
        <f>SUM(C18:C23)</f>
        <v>46830</v>
      </c>
      <c r="D24" s="60">
        <f t="shared" ref="D24:I24" si="6">SUM(D18:D23)</f>
        <v>59577</v>
      </c>
      <c r="E24" s="60">
        <f t="shared" si="6"/>
        <v>58000</v>
      </c>
      <c r="F24" s="60">
        <f t="shared" si="6"/>
        <v>58000</v>
      </c>
      <c r="G24" s="60">
        <f t="shared" si="6"/>
        <v>0</v>
      </c>
      <c r="H24" s="60">
        <f t="shared" si="6"/>
        <v>0</v>
      </c>
      <c r="I24" s="60">
        <f t="shared" si="6"/>
        <v>0</v>
      </c>
      <c r="J24" s="61">
        <f>SUM(J18:J23)</f>
        <v>168057</v>
      </c>
      <c r="K24" s="62">
        <v>1</v>
      </c>
      <c r="L24" s="61">
        <f>SUM(L18:L22)</f>
        <v>0</v>
      </c>
      <c r="M24" s="62" t="e">
        <f>(L24-G24)/G24</f>
        <v>#DIV/0!</v>
      </c>
      <c r="N24" s="61">
        <f>SUM(N18:N22)</f>
        <v>0</v>
      </c>
      <c r="O24" s="62" t="e">
        <f>(N24-G24)/G24</f>
        <v>#DIV/0!</v>
      </c>
      <c r="P24" s="61">
        <f>SUM(P18:P22)</f>
        <v>0</v>
      </c>
    </row>
    <row r="25" spans="1:20" s="63" customFormat="1" x14ac:dyDescent="0.25">
      <c r="A25" s="59"/>
      <c r="B25" s="59"/>
      <c r="C25" s="60"/>
      <c r="D25" s="60"/>
      <c r="E25" s="60"/>
      <c r="F25" s="60"/>
      <c r="G25" s="60"/>
      <c r="H25" s="60"/>
      <c r="I25" s="60"/>
      <c r="J25" s="61"/>
      <c r="K25" s="62"/>
      <c r="L25" s="61"/>
      <c r="M25" s="62"/>
      <c r="N25" s="61"/>
      <c r="O25" s="62"/>
      <c r="P25" s="61"/>
    </row>
    <row r="26" spans="1:20" x14ac:dyDescent="0.25">
      <c r="A26" s="318" t="s">
        <v>317</v>
      </c>
      <c r="B26" s="318"/>
      <c r="C26" s="25"/>
      <c r="D26" s="25"/>
      <c r="E26" s="25"/>
      <c r="F26" s="25"/>
      <c r="G26" s="25"/>
      <c r="H26" s="28"/>
      <c r="I26" s="28"/>
      <c r="J26" s="27"/>
      <c r="K26" s="27"/>
      <c r="L26" s="27"/>
      <c r="M26" s="27"/>
      <c r="N26" s="27"/>
      <c r="O26" s="27"/>
      <c r="P26" s="27"/>
      <c r="Q26" s="15"/>
      <c r="R26" s="15"/>
      <c r="S26" s="15"/>
      <c r="T26" s="15"/>
    </row>
    <row r="27" spans="1:20" x14ac:dyDescent="0.25">
      <c r="A27" s="29">
        <v>202</v>
      </c>
      <c r="B27" s="30" t="s">
        <v>318</v>
      </c>
      <c r="C27" s="31">
        <v>-2074</v>
      </c>
      <c r="D27" s="33">
        <v>-1884</v>
      </c>
      <c r="E27" s="32">
        <v>0</v>
      </c>
      <c r="F27" s="33">
        <v>-10082</v>
      </c>
      <c r="G27" s="32">
        <v>0</v>
      </c>
      <c r="H27" s="34">
        <v>0</v>
      </c>
      <c r="I27" s="33">
        <v>0</v>
      </c>
      <c r="J27" s="35"/>
      <c r="K27" s="37"/>
      <c r="L27" s="35"/>
      <c r="M27" s="37"/>
      <c r="N27" s="35"/>
      <c r="O27" s="37"/>
      <c r="P27" s="106"/>
      <c r="Q27" s="15"/>
      <c r="R27" s="15"/>
      <c r="S27" s="15"/>
      <c r="T27" s="15"/>
    </row>
    <row r="28" spans="1:20" x14ac:dyDescent="0.25">
      <c r="A28" s="39">
        <v>203</v>
      </c>
      <c r="B28" s="40" t="s">
        <v>319</v>
      </c>
      <c r="C28" s="41">
        <v>-62954</v>
      </c>
      <c r="D28" s="43">
        <v>-23801</v>
      </c>
      <c r="E28" s="42">
        <v>0</v>
      </c>
      <c r="F28" s="43">
        <v>-17134</v>
      </c>
      <c r="G28" s="42">
        <v>0</v>
      </c>
      <c r="H28" s="44">
        <v>-19634</v>
      </c>
      <c r="I28" s="43">
        <v>-19634</v>
      </c>
      <c r="J28" s="45"/>
      <c r="K28" s="47"/>
      <c r="L28" s="45"/>
      <c r="M28" s="47"/>
      <c r="N28" s="45"/>
      <c r="O28" s="47"/>
      <c r="P28" s="109"/>
      <c r="Q28" s="15"/>
      <c r="R28" s="15"/>
      <c r="S28" s="15"/>
      <c r="T28" s="15"/>
    </row>
    <row r="29" spans="1:20" x14ac:dyDescent="0.25">
      <c r="A29" s="39">
        <v>205</v>
      </c>
      <c r="B29" s="40" t="s">
        <v>320</v>
      </c>
      <c r="C29" s="41">
        <v>0</v>
      </c>
      <c r="D29" s="43">
        <v>0</v>
      </c>
      <c r="E29" s="42">
        <v>0</v>
      </c>
      <c r="F29" s="43">
        <v>-5000</v>
      </c>
      <c r="G29" s="42">
        <v>-50000</v>
      </c>
      <c r="H29" s="44">
        <v>-27880</v>
      </c>
      <c r="I29" s="43">
        <v>-75000</v>
      </c>
      <c r="J29" s="45"/>
      <c r="K29" s="47"/>
      <c r="L29" s="45"/>
      <c r="M29" s="47"/>
      <c r="N29" s="45"/>
      <c r="O29" s="47"/>
      <c r="P29" s="109"/>
      <c r="Q29" s="15"/>
      <c r="R29" s="15"/>
      <c r="S29" s="15"/>
      <c r="T29" s="15"/>
    </row>
    <row r="30" spans="1:20" x14ac:dyDescent="0.25">
      <c r="A30" s="39">
        <v>208</v>
      </c>
      <c r="B30" s="40" t="s">
        <v>321</v>
      </c>
      <c r="C30" s="41">
        <v>-3000</v>
      </c>
      <c r="D30" s="43">
        <v>-1000</v>
      </c>
      <c r="E30" s="42">
        <v>0</v>
      </c>
      <c r="F30" s="43">
        <v>-2022</v>
      </c>
      <c r="G30" s="42">
        <v>0</v>
      </c>
      <c r="H30" s="44">
        <v>0</v>
      </c>
      <c r="I30" s="43">
        <v>0</v>
      </c>
      <c r="J30" s="45"/>
      <c r="K30" s="47"/>
      <c r="L30" s="45"/>
      <c r="M30" s="47"/>
      <c r="N30" s="45"/>
      <c r="O30" s="47"/>
      <c r="P30" s="109"/>
      <c r="Q30" s="15"/>
      <c r="R30" s="15"/>
      <c r="S30" s="15"/>
      <c r="T30" s="15"/>
    </row>
    <row r="31" spans="1:20" x14ac:dyDescent="0.25">
      <c r="A31" s="39">
        <v>209</v>
      </c>
      <c r="B31" s="40" t="s">
        <v>322</v>
      </c>
      <c r="C31" s="41">
        <v>0</v>
      </c>
      <c r="D31" s="43">
        <v>0</v>
      </c>
      <c r="E31" s="42">
        <v>0</v>
      </c>
      <c r="F31" s="43">
        <v>0</v>
      </c>
      <c r="G31" s="42">
        <v>0</v>
      </c>
      <c r="H31" s="44">
        <v>0</v>
      </c>
      <c r="I31" s="43">
        <v>0</v>
      </c>
      <c r="J31" s="45"/>
      <c r="K31" s="47"/>
      <c r="L31" s="45"/>
      <c r="M31" s="47"/>
      <c r="N31" s="45"/>
      <c r="O31" s="47"/>
      <c r="P31" s="109"/>
      <c r="Q31" s="15"/>
      <c r="R31" s="15"/>
      <c r="S31" s="15"/>
      <c r="T31" s="15"/>
    </row>
    <row r="32" spans="1:20" x14ac:dyDescent="0.25">
      <c r="A32" s="49">
        <f>A14</f>
        <v>211</v>
      </c>
      <c r="B32" s="50" t="str">
        <f>B14</f>
        <v>ADA Accommodation Reserve</v>
      </c>
      <c r="C32" s="51">
        <v>0</v>
      </c>
      <c r="D32" s="53">
        <v>0</v>
      </c>
      <c r="E32" s="52">
        <v>0</v>
      </c>
      <c r="F32" s="53">
        <v>0</v>
      </c>
      <c r="G32" s="52">
        <v>0</v>
      </c>
      <c r="H32" s="54">
        <v>0</v>
      </c>
      <c r="I32" s="53">
        <v>0</v>
      </c>
      <c r="J32" s="55"/>
      <c r="K32" s="57"/>
      <c r="L32" s="55"/>
      <c r="M32" s="57"/>
      <c r="N32" s="55"/>
      <c r="O32" s="57"/>
      <c r="P32" s="58"/>
      <c r="Q32" s="15"/>
      <c r="R32" s="15"/>
      <c r="S32" s="15"/>
      <c r="T32" s="15"/>
    </row>
    <row r="33" spans="1:20" s="63" customFormat="1" x14ac:dyDescent="0.25">
      <c r="A33" s="59"/>
      <c r="B33" s="59"/>
      <c r="C33" s="60">
        <f t="shared" ref="C33:I33" si="7">SUM(C27:C32)</f>
        <v>-68028</v>
      </c>
      <c r="D33" s="60">
        <f t="shared" si="7"/>
        <v>-26685</v>
      </c>
      <c r="E33" s="60">
        <f t="shared" si="7"/>
        <v>0</v>
      </c>
      <c r="F33" s="60">
        <f t="shared" si="7"/>
        <v>-34238</v>
      </c>
      <c r="G33" s="60">
        <f t="shared" si="7"/>
        <v>-50000</v>
      </c>
      <c r="H33" s="60">
        <f t="shared" si="7"/>
        <v>-47514</v>
      </c>
      <c r="I33" s="60">
        <f t="shared" si="7"/>
        <v>-94634</v>
      </c>
      <c r="J33" s="61"/>
      <c r="K33" s="62"/>
      <c r="L33" s="61"/>
      <c r="M33" s="62"/>
      <c r="N33" s="61"/>
      <c r="O33" s="62"/>
      <c r="P33" s="75"/>
    </row>
    <row r="34" spans="1:20" x14ac:dyDescent="0.25">
      <c r="A34" s="25"/>
      <c r="B34" s="25"/>
      <c r="C34" s="60"/>
      <c r="D34" s="60"/>
      <c r="E34" s="60"/>
      <c r="F34" s="60"/>
      <c r="G34" s="60"/>
      <c r="H34" s="60"/>
      <c r="I34" s="60"/>
      <c r="J34" s="64"/>
      <c r="K34" s="46"/>
      <c r="L34" s="64"/>
      <c r="M34" s="46"/>
      <c r="N34" s="64"/>
      <c r="O34" s="46"/>
      <c r="P34" s="66"/>
      <c r="Q34" s="15"/>
      <c r="R34" s="15"/>
      <c r="S34" s="15"/>
      <c r="T34" s="15"/>
    </row>
    <row r="35" spans="1:20" x14ac:dyDescent="0.25">
      <c r="A35" s="59" t="s">
        <v>325</v>
      </c>
      <c r="B35" s="25"/>
      <c r="C35" s="65"/>
      <c r="D35" s="65"/>
      <c r="E35" s="65"/>
      <c r="F35" s="65"/>
      <c r="G35" s="65"/>
      <c r="H35" s="65"/>
      <c r="I35" s="65"/>
      <c r="J35" s="66"/>
      <c r="K35" s="165"/>
      <c r="L35" s="66"/>
      <c r="M35" s="165"/>
      <c r="N35" s="66"/>
      <c r="O35" s="165"/>
      <c r="P35" s="66"/>
      <c r="Q35" s="15"/>
      <c r="R35" s="15"/>
      <c r="S35" s="15"/>
      <c r="T35" s="15"/>
    </row>
    <row r="36" spans="1:20" x14ac:dyDescent="0.25">
      <c r="A36" s="29">
        <v>48507</v>
      </c>
      <c r="B36" s="76" t="s">
        <v>326</v>
      </c>
      <c r="C36" s="31">
        <v>381577</v>
      </c>
      <c r="D36" s="33">
        <v>618620</v>
      </c>
      <c r="E36" s="32">
        <v>200000</v>
      </c>
      <c r="F36" s="33">
        <v>200000</v>
      </c>
      <c r="G36" s="32">
        <v>500000</v>
      </c>
      <c r="H36" s="34">
        <v>500000</v>
      </c>
      <c r="I36" s="33">
        <v>500000</v>
      </c>
      <c r="J36" s="35">
        <v>100000</v>
      </c>
      <c r="K36" s="37">
        <f t="shared" ref="K36:K41" si="8">(J36-G36)/G36</f>
        <v>-0.8</v>
      </c>
      <c r="L36" s="35"/>
      <c r="M36" s="37">
        <f t="shared" ref="M36:M41" si="9">(L36-G36)/G36</f>
        <v>-1</v>
      </c>
      <c r="N36" s="35"/>
      <c r="O36" s="37">
        <f t="shared" ref="O36:O41" si="10">(N36-G36)/G36</f>
        <v>-1</v>
      </c>
      <c r="P36" s="106"/>
      <c r="Q36" s="15"/>
      <c r="R36" s="15"/>
      <c r="S36" s="15"/>
      <c r="T36" s="15"/>
    </row>
    <row r="37" spans="1:20" x14ac:dyDescent="0.25">
      <c r="A37" s="39">
        <v>59520</v>
      </c>
      <c r="B37" s="25" t="s">
        <v>327</v>
      </c>
      <c r="C37" s="41">
        <v>-50324</v>
      </c>
      <c r="D37" s="43">
        <v>-51531</v>
      </c>
      <c r="E37" s="42">
        <v>-65389</v>
      </c>
      <c r="F37" s="43">
        <v>-65389</v>
      </c>
      <c r="G37" s="42">
        <v>-77220</v>
      </c>
      <c r="H37" s="44">
        <v>-77220</v>
      </c>
      <c r="I37" s="43">
        <v>-77220</v>
      </c>
      <c r="J37" s="45">
        <f>-'VOCA 710'!J38</f>
        <v>-82585</v>
      </c>
      <c r="K37" s="47">
        <f t="shared" si="8"/>
        <v>6.9476819476819482E-2</v>
      </c>
      <c r="L37" s="45"/>
      <c r="M37" s="47">
        <f t="shared" si="9"/>
        <v>-1</v>
      </c>
      <c r="N37" s="45"/>
      <c r="O37" s="47">
        <f t="shared" si="10"/>
        <v>-1</v>
      </c>
      <c r="P37" s="109"/>
      <c r="Q37" s="15"/>
      <c r="R37" s="15"/>
      <c r="S37" s="15"/>
      <c r="T37" s="15"/>
    </row>
    <row r="38" spans="1:20" x14ac:dyDescent="0.25">
      <c r="A38" s="39">
        <v>59540</v>
      </c>
      <c r="B38" s="25" t="s">
        <v>328</v>
      </c>
      <c r="C38" s="41">
        <v>-341087</v>
      </c>
      <c r="D38" s="43">
        <v>-405135</v>
      </c>
      <c r="E38" s="42">
        <v>-227610</v>
      </c>
      <c r="F38" s="43">
        <v>-227610</v>
      </c>
      <c r="G38" s="42">
        <v>-292410</v>
      </c>
      <c r="H38" s="44">
        <v>-292410</v>
      </c>
      <c r="I38" s="43">
        <v>-292410</v>
      </c>
      <c r="J38" s="45">
        <f>-'Capital Reserves'!G39+'Capital Reserves'!G21</f>
        <v>-349157</v>
      </c>
      <c r="K38" s="47">
        <f t="shared" si="8"/>
        <v>0.19406655039157347</v>
      </c>
      <c r="L38" s="45"/>
      <c r="M38" s="47">
        <f t="shared" si="9"/>
        <v>-1</v>
      </c>
      <c r="N38" s="45"/>
      <c r="O38" s="47">
        <f t="shared" si="10"/>
        <v>-1</v>
      </c>
      <c r="P38" s="109"/>
      <c r="Q38" s="15"/>
      <c r="R38" s="15"/>
      <c r="S38" s="15"/>
      <c r="T38" s="15"/>
    </row>
    <row r="39" spans="1:20" x14ac:dyDescent="0.25">
      <c r="A39" s="39">
        <v>59565</v>
      </c>
      <c r="B39" s="25" t="s">
        <v>329</v>
      </c>
      <c r="C39" s="41">
        <f>-C24</f>
        <v>-46830</v>
      </c>
      <c r="D39" s="43">
        <v>-59577</v>
      </c>
      <c r="E39" s="42">
        <v>-58000</v>
      </c>
      <c r="F39" s="43">
        <v>-58000</v>
      </c>
      <c r="G39" s="42">
        <v>0</v>
      </c>
      <c r="H39" s="44">
        <v>0</v>
      </c>
      <c r="I39" s="43">
        <v>0</v>
      </c>
      <c r="J39" s="45">
        <f>-J24</f>
        <v>-168057</v>
      </c>
      <c r="K39" s="47">
        <v>1</v>
      </c>
      <c r="L39" s="45"/>
      <c r="M39" s="47" t="e">
        <f t="shared" si="9"/>
        <v>#DIV/0!</v>
      </c>
      <c r="N39" s="45"/>
      <c r="O39" s="47" t="e">
        <f t="shared" si="10"/>
        <v>#DIV/0!</v>
      </c>
      <c r="P39" s="109"/>
      <c r="Q39" s="15"/>
      <c r="R39" s="15"/>
      <c r="S39" s="15"/>
      <c r="T39" s="15"/>
    </row>
    <row r="40" spans="1:20" x14ac:dyDescent="0.25">
      <c r="A40" s="49">
        <v>59580</v>
      </c>
      <c r="B40" s="77" t="s">
        <v>330</v>
      </c>
      <c r="C40" s="51">
        <v>-2657105</v>
      </c>
      <c r="D40" s="53">
        <v>-2657105</v>
      </c>
      <c r="E40" s="52">
        <v>-2657105</v>
      </c>
      <c r="F40" s="53">
        <v>-2657105</v>
      </c>
      <c r="G40" s="52">
        <v>-2657105</v>
      </c>
      <c r="H40" s="54">
        <v>-2657105</v>
      </c>
      <c r="I40" s="53">
        <v>-267105</v>
      </c>
      <c r="J40" s="55">
        <f>-'Transport 305 &amp; 306'!J77</f>
        <v>-2657105</v>
      </c>
      <c r="K40" s="57">
        <f t="shared" si="8"/>
        <v>0</v>
      </c>
      <c r="L40" s="55"/>
      <c r="M40" s="57">
        <f t="shared" si="9"/>
        <v>-1</v>
      </c>
      <c r="N40" s="55"/>
      <c r="O40" s="57">
        <f t="shared" si="10"/>
        <v>-1</v>
      </c>
      <c r="P40" s="58"/>
      <c r="Q40" s="15"/>
      <c r="R40" s="15"/>
      <c r="S40" s="15"/>
      <c r="T40" s="15"/>
    </row>
    <row r="41" spans="1:20" x14ac:dyDescent="0.25">
      <c r="A41" s="122"/>
      <c r="B41" s="25"/>
      <c r="C41" s="74">
        <f t="shared" ref="C41:J41" si="11">SUM(C36:C40)</f>
        <v>-2713769</v>
      </c>
      <c r="D41" s="74">
        <f t="shared" si="11"/>
        <v>-2554728</v>
      </c>
      <c r="E41" s="74">
        <f t="shared" si="11"/>
        <v>-2808104</v>
      </c>
      <c r="F41" s="74">
        <f t="shared" si="11"/>
        <v>-2808104</v>
      </c>
      <c r="G41" s="74">
        <f t="shared" si="11"/>
        <v>-2526735</v>
      </c>
      <c r="H41" s="74">
        <f t="shared" si="11"/>
        <v>-2526735</v>
      </c>
      <c r="I41" s="74">
        <f t="shared" si="11"/>
        <v>-136735</v>
      </c>
      <c r="J41" s="75">
        <f t="shared" si="11"/>
        <v>-3156904</v>
      </c>
      <c r="K41" s="62">
        <f t="shared" si="8"/>
        <v>0.2494005109360499</v>
      </c>
      <c r="L41" s="75">
        <f>SUM(L36:L40)</f>
        <v>0</v>
      </c>
      <c r="M41" s="62">
        <f t="shared" si="9"/>
        <v>-1</v>
      </c>
      <c r="N41" s="75">
        <f>SUM(N36:N40)</f>
        <v>0</v>
      </c>
      <c r="O41" s="62">
        <f t="shared" si="10"/>
        <v>-1</v>
      </c>
      <c r="P41" s="75">
        <f>SUM(P36:P40)</f>
        <v>0</v>
      </c>
      <c r="Q41" s="15"/>
      <c r="R41" s="15"/>
      <c r="S41" s="15"/>
      <c r="T41" s="15"/>
    </row>
    <row r="42" spans="1:20" x14ac:dyDescent="0.25">
      <c r="A42" s="25"/>
      <c r="B42" s="25"/>
      <c r="C42" s="65"/>
      <c r="D42" s="65"/>
      <c r="E42" s="65"/>
      <c r="F42" s="65"/>
      <c r="G42" s="65"/>
      <c r="H42" s="65"/>
      <c r="I42" s="65"/>
      <c r="J42" s="65"/>
      <c r="K42" s="83"/>
      <c r="L42" s="65"/>
      <c r="M42" s="83"/>
      <c r="N42" s="65"/>
      <c r="O42" s="65"/>
      <c r="P42" s="83"/>
      <c r="Q42" s="15"/>
      <c r="R42" s="15"/>
      <c r="S42" s="15"/>
      <c r="T42" s="15"/>
    </row>
    <row r="43" spans="1:20" x14ac:dyDescent="0.25">
      <c r="A43" s="25"/>
      <c r="B43" s="25"/>
      <c r="C43" s="65"/>
      <c r="D43" s="65"/>
      <c r="E43" s="65"/>
      <c r="F43" s="65"/>
      <c r="G43" s="65"/>
      <c r="H43" s="65"/>
      <c r="I43" s="65"/>
      <c r="J43" s="65"/>
      <c r="K43" s="25"/>
      <c r="L43" s="65"/>
      <c r="M43" s="25"/>
      <c r="N43" s="65"/>
      <c r="O43" s="65"/>
      <c r="P43" s="25"/>
      <c r="Q43" s="15"/>
      <c r="R43" s="15"/>
      <c r="S43" s="15"/>
      <c r="T43" s="15"/>
    </row>
    <row r="44" spans="1:20" x14ac:dyDescent="0.25">
      <c r="A44" s="25"/>
      <c r="B44" s="25"/>
      <c r="C44" s="65"/>
      <c r="D44" s="65"/>
      <c r="E44" s="65"/>
      <c r="F44" s="65"/>
      <c r="G44" s="65"/>
      <c r="H44" s="65"/>
      <c r="I44" s="65"/>
      <c r="J44" s="65"/>
      <c r="K44" s="25"/>
      <c r="L44" s="65"/>
      <c r="M44" s="25"/>
      <c r="N44" s="65"/>
      <c r="O44" s="65"/>
      <c r="P44" s="25"/>
      <c r="Q44" s="15"/>
      <c r="R44" s="15"/>
      <c r="S44" s="15"/>
      <c r="T44" s="15"/>
    </row>
    <row r="45" spans="1:20" x14ac:dyDescent="0.25">
      <c r="A45" s="25"/>
      <c r="B45" s="25"/>
      <c r="C45" s="65"/>
      <c r="D45" s="65"/>
      <c r="E45" s="65"/>
      <c r="F45" s="65"/>
      <c r="G45" s="65"/>
      <c r="H45" s="65"/>
      <c r="I45" s="65"/>
      <c r="J45" s="65"/>
      <c r="K45" s="25"/>
      <c r="L45" s="65"/>
      <c r="M45" s="25"/>
      <c r="N45" s="65"/>
      <c r="O45" s="65"/>
      <c r="P45" s="25"/>
      <c r="Q45" s="15"/>
      <c r="R45" s="15"/>
      <c r="S45" s="15"/>
      <c r="T45" s="15"/>
    </row>
    <row r="46" spans="1:20" x14ac:dyDescent="0.25">
      <c r="A46" s="25"/>
      <c r="B46" s="25"/>
      <c r="C46" s="25"/>
      <c r="D46" s="25"/>
      <c r="E46" s="25"/>
      <c r="F46" s="25"/>
      <c r="G46" s="25"/>
      <c r="H46" s="25"/>
      <c r="I46" s="25"/>
      <c r="J46" s="25"/>
      <c r="K46" s="25"/>
      <c r="L46" s="25"/>
      <c r="M46" s="25"/>
      <c r="N46" s="25"/>
      <c r="O46" s="25"/>
      <c r="P46" s="25"/>
      <c r="Q46" s="15"/>
      <c r="R46" s="15"/>
      <c r="S46" s="15"/>
      <c r="T46" s="15"/>
    </row>
    <row r="47" spans="1:20" x14ac:dyDescent="0.25">
      <c r="A47" s="25"/>
      <c r="B47" s="25"/>
      <c r="C47" s="25"/>
      <c r="D47" s="25"/>
      <c r="E47" s="25"/>
      <c r="F47" s="25"/>
      <c r="G47" s="25"/>
      <c r="H47" s="25"/>
      <c r="I47" s="25"/>
      <c r="J47" s="25"/>
      <c r="K47" s="25"/>
      <c r="L47" s="25"/>
      <c r="M47" s="25"/>
      <c r="N47" s="25"/>
      <c r="O47" s="25"/>
      <c r="P47" s="25"/>
      <c r="Q47" s="15"/>
      <c r="R47" s="15"/>
      <c r="S47" s="15"/>
      <c r="T47" s="15"/>
    </row>
    <row r="48" spans="1:20" x14ac:dyDescent="0.25">
      <c r="A48" s="25"/>
      <c r="B48" s="25"/>
      <c r="C48" s="25"/>
      <c r="D48" s="25"/>
      <c r="E48" s="25"/>
      <c r="F48" s="25"/>
      <c r="G48" s="25"/>
      <c r="H48" s="25"/>
      <c r="I48" s="25"/>
      <c r="J48" s="25"/>
      <c r="K48" s="25"/>
      <c r="L48" s="25"/>
      <c r="M48" s="25"/>
      <c r="N48" s="25"/>
      <c r="O48" s="25"/>
      <c r="P48" s="25"/>
      <c r="Q48" s="15"/>
      <c r="R48" s="15"/>
      <c r="S48" s="15"/>
      <c r="T48" s="15"/>
    </row>
    <row r="49" spans="1:20" x14ac:dyDescent="0.25">
      <c r="A49" s="25"/>
      <c r="B49" s="25"/>
      <c r="C49" s="25"/>
      <c r="D49" s="25"/>
      <c r="E49" s="25"/>
      <c r="F49" s="25"/>
      <c r="G49" s="25"/>
      <c r="H49" s="25"/>
      <c r="I49" s="25"/>
      <c r="J49" s="25"/>
      <c r="K49" s="25"/>
      <c r="L49" s="25"/>
      <c r="M49" s="25"/>
      <c r="N49" s="25"/>
      <c r="O49" s="25"/>
      <c r="P49" s="25"/>
      <c r="Q49" s="15"/>
      <c r="R49" s="15"/>
      <c r="S49" s="15"/>
      <c r="T49" s="15"/>
    </row>
    <row r="50" spans="1:20" x14ac:dyDescent="0.25">
      <c r="A50" s="25"/>
      <c r="B50" s="25"/>
      <c r="C50" s="25"/>
      <c r="D50" s="25"/>
      <c r="E50" s="25"/>
      <c r="F50" s="25"/>
      <c r="G50" s="25"/>
      <c r="H50" s="25"/>
      <c r="I50" s="25"/>
      <c r="J50" s="25"/>
      <c r="K50" s="25"/>
      <c r="L50" s="25"/>
      <c r="M50" s="25"/>
      <c r="N50" s="25"/>
      <c r="O50" s="25"/>
      <c r="P50" s="25"/>
      <c r="Q50" s="15"/>
      <c r="R50" s="15"/>
      <c r="S50" s="15"/>
      <c r="T50" s="15"/>
    </row>
    <row r="51" spans="1:20" x14ac:dyDescent="0.25">
      <c r="A51" s="25"/>
      <c r="B51" s="25"/>
      <c r="C51" s="25"/>
      <c r="D51" s="25"/>
      <c r="E51" s="25"/>
      <c r="F51" s="25"/>
      <c r="G51" s="25"/>
      <c r="H51" s="25"/>
      <c r="I51" s="25"/>
      <c r="J51" s="25"/>
      <c r="K51" s="25"/>
      <c r="L51" s="25"/>
      <c r="M51" s="25"/>
      <c r="N51" s="25"/>
      <c r="O51" s="25"/>
      <c r="P51" s="25"/>
      <c r="Q51" s="15"/>
      <c r="R51" s="15"/>
      <c r="S51" s="15"/>
      <c r="T51" s="15"/>
    </row>
    <row r="52" spans="1:20" x14ac:dyDescent="0.25">
      <c r="A52" s="25"/>
      <c r="B52" s="25"/>
      <c r="C52" s="25"/>
      <c r="D52" s="25"/>
      <c r="E52" s="25"/>
      <c r="F52" s="25"/>
      <c r="G52" s="25"/>
      <c r="H52" s="25"/>
      <c r="I52" s="25"/>
      <c r="J52" s="25"/>
      <c r="K52" s="25"/>
      <c r="L52" s="25"/>
      <c r="M52" s="25"/>
      <c r="N52" s="25"/>
      <c r="O52" s="25"/>
      <c r="P52" s="25"/>
      <c r="Q52" s="15"/>
      <c r="R52" s="15"/>
      <c r="S52" s="15"/>
      <c r="T52" s="15"/>
    </row>
    <row r="53" spans="1:20" x14ac:dyDescent="0.25">
      <c r="A53" s="25"/>
      <c r="B53" s="25"/>
      <c r="C53" s="25"/>
      <c r="D53" s="25"/>
      <c r="E53" s="25"/>
      <c r="F53" s="25"/>
      <c r="G53" s="25"/>
      <c r="H53" s="25"/>
      <c r="I53" s="25"/>
      <c r="J53" s="25"/>
      <c r="K53" s="25"/>
      <c r="L53" s="25"/>
      <c r="M53" s="25"/>
      <c r="N53" s="25"/>
      <c r="O53" s="25"/>
      <c r="P53" s="25"/>
      <c r="Q53" s="15"/>
      <c r="R53" s="15"/>
      <c r="S53" s="15"/>
      <c r="T53" s="15"/>
    </row>
    <row r="54" spans="1:20" x14ac:dyDescent="0.25">
      <c r="A54" s="25"/>
      <c r="B54" s="25"/>
      <c r="C54" s="25"/>
      <c r="D54" s="25"/>
      <c r="E54" s="25"/>
      <c r="F54" s="25"/>
      <c r="G54" s="25"/>
      <c r="H54" s="25"/>
      <c r="I54" s="25"/>
      <c r="J54" s="25"/>
      <c r="K54" s="25"/>
      <c r="L54" s="25"/>
      <c r="M54" s="25"/>
      <c r="N54" s="25"/>
      <c r="O54" s="25"/>
      <c r="P54" s="25"/>
      <c r="Q54" s="15"/>
      <c r="R54" s="15"/>
      <c r="S54" s="15"/>
      <c r="T54" s="15"/>
    </row>
    <row r="55" spans="1:20" x14ac:dyDescent="0.25">
      <c r="A55" s="25"/>
      <c r="B55" s="25"/>
      <c r="C55" s="25"/>
      <c r="D55" s="25"/>
      <c r="E55" s="25"/>
      <c r="F55" s="25"/>
      <c r="G55" s="25"/>
      <c r="H55" s="25"/>
      <c r="I55" s="25"/>
      <c r="J55" s="25"/>
      <c r="K55" s="25"/>
      <c r="L55" s="25"/>
      <c r="M55" s="25"/>
      <c r="N55" s="25"/>
      <c r="O55" s="25"/>
      <c r="P55" s="25"/>
      <c r="Q55" s="15"/>
      <c r="R55" s="15"/>
      <c r="S55" s="15"/>
      <c r="T55" s="15"/>
    </row>
    <row r="56" spans="1:20" x14ac:dyDescent="0.25">
      <c r="A56" s="25"/>
      <c r="B56" s="25"/>
      <c r="C56" s="25"/>
      <c r="D56" s="25"/>
      <c r="E56" s="25"/>
      <c r="F56" s="25"/>
      <c r="G56" s="25"/>
      <c r="H56" s="25"/>
      <c r="I56" s="25"/>
      <c r="J56" s="25"/>
      <c r="K56" s="25"/>
      <c r="L56" s="25"/>
      <c r="M56" s="25"/>
      <c r="N56" s="25"/>
      <c r="O56" s="25"/>
      <c r="P56" s="25"/>
      <c r="Q56" s="15"/>
      <c r="R56" s="15"/>
      <c r="S56" s="15"/>
      <c r="T56" s="15"/>
    </row>
    <row r="57" spans="1:20" x14ac:dyDescent="0.25">
      <c r="Q57" s="15"/>
      <c r="R57" s="15"/>
      <c r="S57" s="15"/>
      <c r="T57" s="15"/>
    </row>
    <row r="58" spans="1:20" x14ac:dyDescent="0.25">
      <c r="Q58" s="15"/>
      <c r="R58" s="15"/>
      <c r="S58" s="15"/>
      <c r="T58" s="15"/>
    </row>
    <row r="59" spans="1:20" x14ac:dyDescent="0.25">
      <c r="Q59" s="15"/>
      <c r="R59" s="15"/>
      <c r="S59" s="15"/>
      <c r="T59" s="15"/>
    </row>
    <row r="60" spans="1:20" x14ac:dyDescent="0.25">
      <c r="Q60" s="15"/>
      <c r="R60" s="15"/>
      <c r="S60" s="15"/>
      <c r="T60" s="15"/>
    </row>
  </sheetData>
  <mergeCells count="10">
    <mergeCell ref="J6:K6"/>
    <mergeCell ref="L6:M6"/>
    <mergeCell ref="N6:O6"/>
    <mergeCell ref="A26:B26"/>
    <mergeCell ref="A1:P1"/>
    <mergeCell ref="A2:P2"/>
    <mergeCell ref="A3:P3"/>
    <mergeCell ref="E5:F5"/>
    <mergeCell ref="G5:I5"/>
    <mergeCell ref="J5:P5"/>
  </mergeCells>
  <printOptions horizontalCentered="1"/>
  <pageMargins left="0.7" right="0.7" top="0.75" bottom="0.75" header="0.3" footer="0.3"/>
  <pageSetup scale="80" orientation="landscape" r:id="rId1"/>
  <headerFooter>
    <oddFooter>&amp;R&amp;P</oddFooter>
  </headerFooter>
  <colBreaks count="1" manualBreakCount="1">
    <brk id="16"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5556-DED3-4995-984F-79CEDE4AD7BA}">
  <dimension ref="A1:F39"/>
  <sheetViews>
    <sheetView view="pageLayout" zoomScaleNormal="100" workbookViewId="0">
      <selection activeCell="K17" sqref="K17"/>
    </sheetView>
  </sheetViews>
  <sheetFormatPr defaultRowHeight="15.75" x14ac:dyDescent="0.25"/>
  <cols>
    <col min="1" max="1" width="7.42578125" style="15" customWidth="1"/>
    <col min="2" max="2" width="30.7109375" style="15" bestFit="1" customWidth="1"/>
    <col min="3" max="3" width="7.42578125" style="15" customWidth="1"/>
    <col min="4" max="4" width="45.28515625" style="15" customWidth="1"/>
    <col min="5" max="5" width="13" style="15" customWidth="1"/>
    <col min="6" max="6" width="7.7109375" style="15" customWidth="1"/>
    <col min="7" max="16384" width="9.140625" style="15"/>
  </cols>
  <sheetData>
    <row r="1" spans="1:6" x14ac:dyDescent="0.25">
      <c r="A1" s="314" t="s">
        <v>0</v>
      </c>
      <c r="B1" s="314"/>
      <c r="C1" s="314"/>
      <c r="D1" s="314"/>
      <c r="E1" s="314"/>
      <c r="F1" s="314"/>
    </row>
    <row r="2" spans="1:6" x14ac:dyDescent="0.25">
      <c r="A2" s="314" t="s">
        <v>291</v>
      </c>
      <c r="B2" s="314"/>
      <c r="C2" s="314"/>
      <c r="D2" s="314"/>
      <c r="E2" s="314"/>
      <c r="F2" s="314"/>
    </row>
    <row r="3" spans="1:6" x14ac:dyDescent="0.25">
      <c r="A3" s="323" t="s">
        <v>2</v>
      </c>
      <c r="B3" s="323"/>
      <c r="C3" s="323"/>
      <c r="D3" s="323"/>
      <c r="E3" s="323"/>
      <c r="F3" s="323"/>
    </row>
    <row r="4" spans="1:6" x14ac:dyDescent="0.25">
      <c r="A4" s="25"/>
      <c r="B4" s="25"/>
      <c r="C4" s="25"/>
      <c r="D4" s="25"/>
      <c r="E4" s="25"/>
    </row>
    <row r="5" spans="1:6" ht="15.75" customHeight="1" x14ac:dyDescent="0.25">
      <c r="A5" s="326" t="s">
        <v>67</v>
      </c>
      <c r="B5" s="84"/>
      <c r="C5" s="326" t="s">
        <v>68</v>
      </c>
      <c r="D5" s="85" t="s">
        <v>69</v>
      </c>
      <c r="E5" s="326" t="s">
        <v>70</v>
      </c>
      <c r="F5" s="86"/>
    </row>
    <row r="6" spans="1:6" ht="16.5" thickBot="1" x14ac:dyDescent="0.3">
      <c r="A6" s="327"/>
      <c r="B6" s="87" t="s">
        <v>71</v>
      </c>
      <c r="C6" s="327"/>
      <c r="D6" s="88" t="s">
        <v>72</v>
      </c>
      <c r="E6" s="327"/>
      <c r="F6" s="88" t="s">
        <v>73</v>
      </c>
    </row>
    <row r="7" spans="1:6" ht="16.5" thickTop="1" x14ac:dyDescent="0.25">
      <c r="A7" s="325" t="str">
        <f>'Reserves History'!A8</f>
        <v>RESERVES BALANCES</v>
      </c>
      <c r="B7" s="325"/>
      <c r="C7" s="325"/>
      <c r="D7" s="325"/>
      <c r="E7" s="54"/>
      <c r="F7" s="92"/>
    </row>
    <row r="8" spans="1:6" x14ac:dyDescent="0.25">
      <c r="A8" s="93">
        <f>'Reserves History'!A9</f>
        <v>202</v>
      </c>
      <c r="B8" s="93" t="str">
        <f>'Reserves History'!B9</f>
        <v>Unemployment Reserve</v>
      </c>
      <c r="C8" s="97" t="s">
        <v>74</v>
      </c>
      <c r="D8" s="95"/>
      <c r="E8" s="98">
        <f>'Reserves History'!J9</f>
        <v>46034</v>
      </c>
      <c r="F8" s="99">
        <f>'Reserves History'!K9</f>
        <v>0</v>
      </c>
    </row>
    <row r="9" spans="1:6" x14ac:dyDescent="0.25">
      <c r="A9" s="93">
        <f>'Reserves History'!A10</f>
        <v>203</v>
      </c>
      <c r="B9" s="93" t="str">
        <f>'Reserves History'!B10</f>
        <v>Accrued Employee Leave Reserve</v>
      </c>
      <c r="C9" s="97" t="s">
        <v>74</v>
      </c>
      <c r="D9" s="95"/>
      <c r="E9" s="98">
        <f>'Reserves History'!J10</f>
        <v>100000</v>
      </c>
      <c r="F9" s="99">
        <f>'Reserves History'!K10</f>
        <v>0.79497765252822605</v>
      </c>
    </row>
    <row r="10" spans="1:6" x14ac:dyDescent="0.25">
      <c r="A10" s="93">
        <f>'Reserves History'!A11</f>
        <v>205</v>
      </c>
      <c r="B10" s="93" t="str">
        <f>'Reserves History'!B11</f>
        <v>Emergency Contingency Reserve</v>
      </c>
      <c r="C10" s="97" t="s">
        <v>74</v>
      </c>
      <c r="D10" s="94"/>
      <c r="E10" s="98">
        <f>'Reserves History'!J11</f>
        <v>100000</v>
      </c>
      <c r="F10" s="99">
        <f>'Reserves History'!K11</f>
        <v>1</v>
      </c>
    </row>
    <row r="11" spans="1:6" x14ac:dyDescent="0.25">
      <c r="A11" s="93">
        <f>'Reserves History'!A12</f>
        <v>208</v>
      </c>
      <c r="B11" s="93" t="str">
        <f>'Reserves History'!B12</f>
        <v>Insurance Deductible Reserve</v>
      </c>
      <c r="C11" s="97" t="s">
        <v>74</v>
      </c>
      <c r="D11" s="95"/>
      <c r="E11" s="98">
        <f>'Reserves History'!J12</f>
        <v>6000</v>
      </c>
      <c r="F11" s="99">
        <f>'Reserves History'!K12</f>
        <v>1</v>
      </c>
    </row>
    <row r="12" spans="1:6" x14ac:dyDescent="0.25">
      <c r="A12" s="93">
        <f>'Reserves History'!A13</f>
        <v>209</v>
      </c>
      <c r="B12" s="93" t="str">
        <f>'Reserves History'!B13</f>
        <v>Fuel Reserve</v>
      </c>
      <c r="C12" s="97" t="s">
        <v>74</v>
      </c>
      <c r="D12" s="94"/>
      <c r="E12" s="98">
        <f>'Reserves History'!J13</f>
        <v>10000</v>
      </c>
      <c r="F12" s="99">
        <f>'Reserves History'!K13</f>
        <v>0</v>
      </c>
    </row>
    <row r="13" spans="1:6" x14ac:dyDescent="0.25">
      <c r="A13" s="93">
        <f>'Reserves History'!A14</f>
        <v>211</v>
      </c>
      <c r="B13" s="93" t="str">
        <f>'Reserves History'!B14</f>
        <v>ADA Accommodation Reserve</v>
      </c>
      <c r="C13" s="97" t="s">
        <v>74</v>
      </c>
      <c r="D13" s="94"/>
      <c r="E13" s="98">
        <f>'Reserves History'!J14</f>
        <v>1000</v>
      </c>
      <c r="F13" s="99">
        <f>'Reserves History'!K14</f>
        <v>1</v>
      </c>
    </row>
    <row r="14" spans="1:6" x14ac:dyDescent="0.25">
      <c r="A14" s="25"/>
      <c r="B14" s="25"/>
      <c r="C14" s="25"/>
      <c r="D14" s="25"/>
      <c r="E14" s="65"/>
      <c r="F14" s="96"/>
    </row>
    <row r="15" spans="1:6" x14ac:dyDescent="0.25">
      <c r="A15" s="25"/>
      <c r="B15" s="25"/>
      <c r="C15" s="25"/>
      <c r="D15" s="25"/>
      <c r="E15" s="65"/>
      <c r="F15" s="96"/>
    </row>
    <row r="16" spans="1:6" x14ac:dyDescent="0.25">
      <c r="A16" s="325" t="str">
        <f>'Reserves History'!A17</f>
        <v>RESERVES FUNDING</v>
      </c>
      <c r="B16" s="325"/>
      <c r="C16" s="325"/>
      <c r="D16" s="325"/>
      <c r="E16" s="54"/>
      <c r="F16" s="92"/>
    </row>
    <row r="17" spans="1:6" x14ac:dyDescent="0.25">
      <c r="A17" s="93">
        <f>'Reserves History'!A18</f>
        <v>202</v>
      </c>
      <c r="B17" s="93" t="str">
        <f>'Reserves History'!B18</f>
        <v>Unemployment Reserve</v>
      </c>
      <c r="C17" s="97" t="s">
        <v>74</v>
      </c>
      <c r="D17" s="95" t="s">
        <v>900</v>
      </c>
      <c r="E17" s="98">
        <f>'Reserves History'!J18</f>
        <v>0</v>
      </c>
      <c r="F17" s="99">
        <f>'Reserves History'!K18</f>
        <v>0</v>
      </c>
    </row>
    <row r="18" spans="1:6" x14ac:dyDescent="0.25">
      <c r="A18" s="93">
        <f>'Reserves History'!A19</f>
        <v>203</v>
      </c>
      <c r="B18" s="93" t="str">
        <f>'Reserves History'!B19</f>
        <v>Accrued Employee Leave Reserve</v>
      </c>
      <c r="C18" s="97" t="s">
        <v>74</v>
      </c>
      <c r="D18" s="95" t="s">
        <v>901</v>
      </c>
      <c r="E18" s="98">
        <f>'Reserves History'!J19</f>
        <v>61057</v>
      </c>
      <c r="F18" s="99">
        <f>'Reserves History'!K19</f>
        <v>1</v>
      </c>
    </row>
    <row r="19" spans="1:6" x14ac:dyDescent="0.25">
      <c r="A19" s="93">
        <f>'Reserves History'!A20</f>
        <v>205</v>
      </c>
      <c r="B19" s="93" t="str">
        <f>'Reserves History'!B20</f>
        <v>Emergency Contingency Reserve</v>
      </c>
      <c r="C19" s="97" t="s">
        <v>74</v>
      </c>
      <c r="D19" s="95" t="s">
        <v>901</v>
      </c>
      <c r="E19" s="98">
        <f>'Reserves History'!J20</f>
        <v>100000</v>
      </c>
      <c r="F19" s="99">
        <f>'Reserves History'!K20</f>
        <v>0</v>
      </c>
    </row>
    <row r="20" spans="1:6" x14ac:dyDescent="0.25">
      <c r="A20" s="93">
        <f>'Reserves History'!A21</f>
        <v>208</v>
      </c>
      <c r="B20" s="93" t="str">
        <f>'Reserves History'!B21</f>
        <v>Insurance Deductible Reserve</v>
      </c>
      <c r="C20" s="97" t="s">
        <v>74</v>
      </c>
      <c r="D20" s="94" t="s">
        <v>902</v>
      </c>
      <c r="E20" s="98">
        <f>'Reserves History'!J21</f>
        <v>6000</v>
      </c>
      <c r="F20" s="99">
        <f>'Reserves History'!K21</f>
        <v>1</v>
      </c>
    </row>
    <row r="21" spans="1:6" x14ac:dyDescent="0.25">
      <c r="A21" s="93">
        <f>'Reserves History'!A22</f>
        <v>209</v>
      </c>
      <c r="B21" s="93" t="str">
        <f>'Reserves History'!B22</f>
        <v>Fuel Reserve</v>
      </c>
      <c r="C21" s="97" t="s">
        <v>74</v>
      </c>
      <c r="D21" s="94"/>
      <c r="E21" s="98">
        <f>'Reserves History'!J22</f>
        <v>0</v>
      </c>
      <c r="F21" s="99">
        <f>'Reserves History'!K22</f>
        <v>0</v>
      </c>
    </row>
    <row r="22" spans="1:6" ht="26.25" x14ac:dyDescent="0.25">
      <c r="A22" s="93">
        <f>'Reserves History'!A23</f>
        <v>211</v>
      </c>
      <c r="B22" s="93" t="str">
        <f>'Reserves History'!B23</f>
        <v>ADA Accommodation Reserve</v>
      </c>
      <c r="C22" s="97" t="s">
        <v>74</v>
      </c>
      <c r="D22" s="95" t="s">
        <v>903</v>
      </c>
      <c r="E22" s="98">
        <f>'Reserves History'!J23</f>
        <v>1000</v>
      </c>
      <c r="F22" s="99">
        <f>'Reserves History'!K23</f>
        <v>1</v>
      </c>
    </row>
    <row r="23" spans="1:6" x14ac:dyDescent="0.25">
      <c r="A23" s="25"/>
      <c r="B23" s="25"/>
      <c r="C23" s="25"/>
      <c r="D23" s="25"/>
      <c r="E23" s="65"/>
      <c r="F23" s="96"/>
    </row>
    <row r="24" spans="1:6" x14ac:dyDescent="0.25">
      <c r="A24" s="25"/>
      <c r="B24" s="25"/>
      <c r="C24" s="25"/>
      <c r="D24" s="25"/>
      <c r="E24" s="65"/>
      <c r="F24" s="96"/>
    </row>
    <row r="25" spans="1:6" x14ac:dyDescent="0.25">
      <c r="A25" s="325" t="str">
        <f>'Reserves History'!A26</f>
        <v>RESERVES EXPENDITURES</v>
      </c>
      <c r="B25" s="325"/>
      <c r="C25" s="325"/>
      <c r="D25" s="325"/>
      <c r="E25" s="54"/>
      <c r="F25" s="92"/>
    </row>
    <row r="26" spans="1:6" x14ac:dyDescent="0.25">
      <c r="A26" s="90">
        <f>'Reserves History'!A27</f>
        <v>202</v>
      </c>
      <c r="B26" s="90" t="str">
        <f>'Reserves History'!B27</f>
        <v>Unemployment Reserve</v>
      </c>
      <c r="C26" s="91" t="s">
        <v>74</v>
      </c>
      <c r="D26" s="77"/>
      <c r="E26" s="54">
        <f>'Reserves History'!J27</f>
        <v>0</v>
      </c>
      <c r="F26" s="92">
        <f>'Reserves History'!K27</f>
        <v>0</v>
      </c>
    </row>
    <row r="27" spans="1:6" x14ac:dyDescent="0.25">
      <c r="A27" s="93">
        <f>'Reserves History'!A28</f>
        <v>203</v>
      </c>
      <c r="B27" s="90" t="str">
        <f>'Reserves History'!B28</f>
        <v>Accrued Employee Leave Reserve</v>
      </c>
      <c r="C27" s="91" t="s">
        <v>74</v>
      </c>
      <c r="D27" s="94"/>
      <c r="E27" s="54">
        <f>'Reserves History'!J28</f>
        <v>0</v>
      </c>
      <c r="F27" s="92">
        <f>'Reserves History'!K28</f>
        <v>0</v>
      </c>
    </row>
    <row r="28" spans="1:6" x14ac:dyDescent="0.25">
      <c r="A28" s="93">
        <f>'Reserves History'!A29</f>
        <v>205</v>
      </c>
      <c r="B28" s="90" t="str">
        <f>'Reserves History'!B29</f>
        <v>Emergency Contingency Reserve</v>
      </c>
      <c r="C28" s="91" t="s">
        <v>74</v>
      </c>
      <c r="D28" s="95"/>
      <c r="E28" s="54">
        <f>'Reserves History'!J29</f>
        <v>0</v>
      </c>
      <c r="F28" s="92">
        <f>'Reserves History'!K29</f>
        <v>0</v>
      </c>
    </row>
    <row r="29" spans="1:6" x14ac:dyDescent="0.25">
      <c r="A29" s="93">
        <f>'Reserves History'!A30</f>
        <v>208</v>
      </c>
      <c r="B29" s="90" t="str">
        <f>'Reserves History'!B30</f>
        <v>Insurance Deductible Reserve</v>
      </c>
      <c r="C29" s="91" t="s">
        <v>74</v>
      </c>
      <c r="D29" s="94"/>
      <c r="E29" s="54">
        <f>'Reserves History'!J30</f>
        <v>0</v>
      </c>
      <c r="F29" s="92">
        <f>'Reserves History'!K30</f>
        <v>0</v>
      </c>
    </row>
    <row r="30" spans="1:6" x14ac:dyDescent="0.25">
      <c r="A30" s="93">
        <f>'Reserves History'!A31</f>
        <v>209</v>
      </c>
      <c r="B30" s="90" t="str">
        <f>'Reserves History'!B31</f>
        <v>Fuel Reserve</v>
      </c>
      <c r="C30" s="91" t="s">
        <v>74</v>
      </c>
      <c r="D30" s="94"/>
      <c r="E30" s="54">
        <f>'Reserves History'!J31</f>
        <v>0</v>
      </c>
      <c r="F30" s="92">
        <f>'Reserves History'!K31</f>
        <v>0</v>
      </c>
    </row>
    <row r="31" spans="1:6" x14ac:dyDescent="0.25">
      <c r="A31" s="93">
        <f>'Reserves History'!A32</f>
        <v>211</v>
      </c>
      <c r="B31" s="90" t="str">
        <f>'Reserves History'!B32</f>
        <v>ADA Accommodation Reserve</v>
      </c>
      <c r="C31" s="91" t="s">
        <v>74</v>
      </c>
      <c r="D31" s="94"/>
      <c r="E31" s="54">
        <f>'Reserves History'!J32</f>
        <v>0</v>
      </c>
      <c r="F31" s="92">
        <f>'Reserves History'!K32</f>
        <v>0</v>
      </c>
    </row>
    <row r="32" spans="1:6" x14ac:dyDescent="0.25">
      <c r="A32" s="122"/>
      <c r="B32" s="122"/>
      <c r="C32" s="123"/>
      <c r="D32" s="25"/>
      <c r="E32" s="44"/>
      <c r="F32" s="96"/>
    </row>
    <row r="33" spans="1:6" x14ac:dyDescent="0.25">
      <c r="A33" s="25"/>
      <c r="B33" s="25"/>
      <c r="C33" s="25"/>
      <c r="D33" s="25"/>
      <c r="E33" s="65"/>
      <c r="F33" s="96"/>
    </row>
    <row r="34" spans="1:6" x14ac:dyDescent="0.25">
      <c r="A34" s="325" t="str">
        <f>'Reserves History'!A35</f>
        <v>RESERVES TRANSFERS</v>
      </c>
      <c r="B34" s="325"/>
      <c r="C34" s="325"/>
      <c r="D34" s="325"/>
      <c r="E34" s="54"/>
      <c r="F34" s="92"/>
    </row>
    <row r="35" spans="1:6" x14ac:dyDescent="0.25">
      <c r="A35" s="93">
        <f>'Reserves History'!A36</f>
        <v>48507</v>
      </c>
      <c r="B35" s="93" t="str">
        <f>'Reserves History'!B36</f>
        <v>Tax Tax Levy Offset</v>
      </c>
      <c r="C35" s="97" t="s">
        <v>74</v>
      </c>
      <c r="D35" s="94"/>
      <c r="E35" s="98">
        <f>'Reserves History'!J36</f>
        <v>100000</v>
      </c>
      <c r="F35" s="99">
        <f>'Reserves History'!K36</f>
        <v>-0.8</v>
      </c>
    </row>
    <row r="36" spans="1:6" x14ac:dyDescent="0.25">
      <c r="A36" s="93">
        <f>'Reserves History'!A37</f>
        <v>59520</v>
      </c>
      <c r="B36" s="93" t="str">
        <f>'Reserves History'!B37</f>
        <v>VOCA Transfer</v>
      </c>
      <c r="C36" s="97" t="s">
        <v>74</v>
      </c>
      <c r="D36" s="94"/>
      <c r="E36" s="98">
        <f>'Reserves History'!J37</f>
        <v>-82585</v>
      </c>
      <c r="F36" s="99">
        <f>'Reserves History'!K37</f>
        <v>6.9476819476819482E-2</v>
      </c>
    </row>
    <row r="37" spans="1:6" x14ac:dyDescent="0.25">
      <c r="A37" s="93">
        <f>'Reserves History'!A38</f>
        <v>59540</v>
      </c>
      <c r="B37" s="93" t="str">
        <f>'Reserves History'!B38</f>
        <v>Capital Reserve Transfer</v>
      </c>
      <c r="C37" s="97" t="s">
        <v>74</v>
      </c>
      <c r="D37" s="94"/>
      <c r="E37" s="98">
        <f>'Reserves History'!J38</f>
        <v>-349157</v>
      </c>
      <c r="F37" s="99">
        <f>'Reserves History'!K38</f>
        <v>0.19406655039157347</v>
      </c>
    </row>
    <row r="38" spans="1:6" x14ac:dyDescent="0.25">
      <c r="A38" s="93">
        <f>'Reserves History'!A39</f>
        <v>59565</v>
      </c>
      <c r="B38" s="93" t="str">
        <f>'Reserves History'!B39</f>
        <v>Reserve Account Transfer</v>
      </c>
      <c r="C38" s="97" t="s">
        <v>74</v>
      </c>
      <c r="D38" s="94"/>
      <c r="E38" s="98">
        <f>'Reserves History'!J39</f>
        <v>-168057</v>
      </c>
      <c r="F38" s="99">
        <f>'Reserves History'!K39</f>
        <v>1</v>
      </c>
    </row>
    <row r="39" spans="1:6" x14ac:dyDescent="0.25">
      <c r="A39" s="93">
        <f>'Reserves History'!A40</f>
        <v>59580</v>
      </c>
      <c r="B39" s="93" t="str">
        <f>'Reserves History'!B40</f>
        <v>Jail CAP Transfer</v>
      </c>
      <c r="C39" s="97" t="s">
        <v>74</v>
      </c>
      <c r="D39" s="94"/>
      <c r="E39" s="98">
        <f>'Reserves History'!J40</f>
        <v>-2657105</v>
      </c>
      <c r="F39" s="99">
        <f>'Reserves History'!K40</f>
        <v>0</v>
      </c>
    </row>
  </sheetData>
  <mergeCells count="10">
    <mergeCell ref="A25:D25"/>
    <mergeCell ref="A16:D16"/>
    <mergeCell ref="A7:D7"/>
    <mergeCell ref="A34:D34"/>
    <mergeCell ref="A1:F1"/>
    <mergeCell ref="A2:F2"/>
    <mergeCell ref="A3:F3"/>
    <mergeCell ref="A5:A6"/>
    <mergeCell ref="C5:C6"/>
    <mergeCell ref="E5:E6"/>
  </mergeCells>
  <printOptions horizontalCentered="1"/>
  <pageMargins left="0.7" right="0.7" top="0.75" bottom="0.75" header="0.3" footer="0.3"/>
  <pageSetup scale="83" orientation="landscape" r:id="rId1"/>
  <headerFooter>
    <oddFooter>&amp;R&amp;P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E9B87-41C9-4D28-B44E-BC10BB535CC2}">
  <sheetPr>
    <pageSetUpPr fitToPage="1"/>
  </sheetPr>
  <dimension ref="A1:L27"/>
  <sheetViews>
    <sheetView view="pageLayout" topLeftCell="A6" zoomScaleNormal="100" workbookViewId="0">
      <selection activeCell="K17" sqref="K17"/>
    </sheetView>
  </sheetViews>
  <sheetFormatPr defaultRowHeight="15.75" customHeight="1" x14ac:dyDescent="0.25"/>
  <cols>
    <col min="1" max="1" width="34.28515625" style="1" bestFit="1" customWidth="1"/>
    <col min="2" max="9" width="12.28515625" style="1" customWidth="1"/>
    <col min="10" max="12" width="12.28515625" style="1" hidden="1" customWidth="1"/>
    <col min="13" max="16384" width="9.140625" style="1"/>
  </cols>
  <sheetData>
    <row r="1" spans="1:12" ht="15.75" customHeight="1" x14ac:dyDescent="0.25">
      <c r="A1" s="314" t="s">
        <v>459</v>
      </c>
      <c r="B1" s="314"/>
      <c r="C1" s="314"/>
      <c r="D1" s="314"/>
      <c r="E1" s="314"/>
      <c r="F1" s="314"/>
      <c r="G1" s="314"/>
      <c r="H1" s="314"/>
      <c r="I1" s="314"/>
      <c r="J1" s="314"/>
      <c r="K1" s="314"/>
      <c r="L1" s="314"/>
    </row>
    <row r="2" spans="1:12" ht="15.75" customHeight="1" x14ac:dyDescent="0.25">
      <c r="A2" s="314" t="s">
        <v>460</v>
      </c>
      <c r="B2" s="314"/>
      <c r="C2" s="314"/>
      <c r="D2" s="314"/>
      <c r="E2" s="314"/>
      <c r="F2" s="314"/>
      <c r="G2" s="314"/>
      <c r="H2" s="314"/>
      <c r="I2" s="314"/>
      <c r="J2" s="314"/>
      <c r="K2" s="314"/>
      <c r="L2" s="314"/>
    </row>
    <row r="3" spans="1:12" ht="15.75" customHeight="1" x14ac:dyDescent="0.25">
      <c r="A3" s="323" t="s">
        <v>427</v>
      </c>
      <c r="B3" s="323"/>
      <c r="C3" s="323"/>
      <c r="D3" s="323"/>
      <c r="E3" s="323"/>
      <c r="F3" s="323"/>
      <c r="G3" s="323"/>
      <c r="H3" s="323"/>
      <c r="I3" s="323"/>
      <c r="J3" s="323"/>
      <c r="K3" s="323"/>
      <c r="L3" s="323"/>
    </row>
    <row r="5" spans="1:12" ht="15.75" customHeight="1" x14ac:dyDescent="0.25">
      <c r="A5" s="3" t="s">
        <v>3</v>
      </c>
      <c r="C5" s="180"/>
      <c r="D5" s="180"/>
      <c r="E5" s="180"/>
      <c r="F5" s="180"/>
      <c r="G5" s="180"/>
      <c r="H5" s="180"/>
      <c r="I5" s="180"/>
      <c r="J5" s="180"/>
      <c r="K5" s="180"/>
      <c r="L5" s="180"/>
    </row>
    <row r="6" spans="1:12" ht="47.25" customHeight="1" x14ac:dyDescent="0.25">
      <c r="A6" s="336" t="s">
        <v>461</v>
      </c>
      <c r="B6" s="336"/>
      <c r="C6" s="336"/>
      <c r="D6" s="336"/>
      <c r="E6" s="336"/>
      <c r="F6" s="336"/>
      <c r="G6" s="336"/>
      <c r="H6" s="336"/>
      <c r="I6" s="336"/>
      <c r="J6" s="336"/>
      <c r="K6" s="336"/>
      <c r="L6" s="336"/>
    </row>
    <row r="7" spans="1:12" ht="15.75" customHeight="1" x14ac:dyDescent="0.25">
      <c r="B7" s="181"/>
      <c r="C7" s="181"/>
      <c r="D7" s="181"/>
      <c r="E7" s="181"/>
      <c r="F7" s="181"/>
      <c r="G7" s="181"/>
      <c r="H7" s="181"/>
      <c r="I7" s="181"/>
      <c r="J7" s="181"/>
      <c r="K7" s="181"/>
      <c r="L7" s="181"/>
    </row>
    <row r="8" spans="1:12" ht="15.75" customHeight="1" x14ac:dyDescent="0.25">
      <c r="A8" s="3" t="s">
        <v>5</v>
      </c>
      <c r="C8" s="180"/>
      <c r="D8" s="180"/>
      <c r="E8" s="180"/>
      <c r="F8" s="180"/>
      <c r="G8" s="180"/>
      <c r="H8" s="180"/>
      <c r="I8" s="180"/>
      <c r="J8" s="180"/>
      <c r="K8" s="180"/>
      <c r="L8" s="180"/>
    </row>
    <row r="9" spans="1:12" ht="63" customHeight="1" x14ac:dyDescent="0.25">
      <c r="A9" s="336" t="s">
        <v>462</v>
      </c>
      <c r="B9" s="336"/>
      <c r="C9" s="336"/>
      <c r="D9" s="336"/>
      <c r="E9" s="336"/>
      <c r="F9" s="336"/>
      <c r="G9" s="336"/>
      <c r="H9" s="336"/>
      <c r="I9" s="336"/>
      <c r="J9" s="336"/>
      <c r="K9" s="336"/>
      <c r="L9" s="336"/>
    </row>
    <row r="10" spans="1:12" ht="15.75" customHeight="1" x14ac:dyDescent="0.25">
      <c r="B10" s="181"/>
      <c r="C10" s="181"/>
      <c r="D10" s="181"/>
      <c r="E10" s="181"/>
      <c r="F10" s="181"/>
      <c r="G10" s="181"/>
      <c r="H10" s="181"/>
      <c r="I10" s="181"/>
      <c r="J10" s="181"/>
      <c r="K10" s="181"/>
      <c r="L10" s="181"/>
    </row>
    <row r="11" spans="1:12" ht="15.75" customHeight="1" x14ac:dyDescent="0.25">
      <c r="A11" s="3" t="s">
        <v>7</v>
      </c>
      <c r="C11" s="157"/>
      <c r="D11" s="157"/>
      <c r="E11" s="157"/>
      <c r="F11" s="157"/>
      <c r="G11" s="157"/>
      <c r="H11" s="157"/>
      <c r="I11" s="157"/>
      <c r="J11" s="157"/>
      <c r="K11" s="157"/>
      <c r="L11" s="157"/>
    </row>
    <row r="12" spans="1:12" ht="31.5" customHeight="1" x14ac:dyDescent="0.25">
      <c r="A12" s="336" t="s">
        <v>463</v>
      </c>
      <c r="B12" s="336"/>
      <c r="C12" s="336"/>
      <c r="D12" s="336"/>
      <c r="E12" s="336"/>
      <c r="F12" s="336"/>
      <c r="G12" s="336"/>
      <c r="H12" s="336"/>
      <c r="I12" s="336"/>
      <c r="J12" s="336"/>
      <c r="K12" s="336"/>
      <c r="L12" s="336"/>
    </row>
    <row r="14" spans="1:12" ht="15.75" customHeight="1" x14ac:dyDescent="0.25">
      <c r="A14" s="312" t="s">
        <v>9</v>
      </c>
      <c r="B14" s="312"/>
      <c r="C14" s="312"/>
      <c r="D14" s="312"/>
      <c r="E14" s="312"/>
      <c r="F14" s="312"/>
      <c r="G14" s="312"/>
      <c r="H14" s="312"/>
      <c r="I14" s="312"/>
      <c r="J14" s="312"/>
      <c r="K14" s="312"/>
      <c r="L14" s="312"/>
    </row>
    <row r="15" spans="1:12" ht="15.75" customHeight="1" x14ac:dyDescent="0.25">
      <c r="A15" s="4"/>
      <c r="B15" s="5" t="str">
        <f>'Transport 305 &amp; 306'!C5</f>
        <v>FY20-21</v>
      </c>
      <c r="C15" s="5" t="str">
        <f>'Transport 305 &amp; 306'!D5</f>
        <v>FY21-22</v>
      </c>
      <c r="D15" s="313" t="str">
        <f>'Transport 305 &amp; 306'!E5</f>
        <v>FY22-23</v>
      </c>
      <c r="E15" s="313"/>
      <c r="F15" s="313" t="str">
        <f>'Transport 305 &amp; 306'!G5</f>
        <v>FY23-24</v>
      </c>
      <c r="G15" s="313"/>
      <c r="H15" s="313"/>
      <c r="I15" s="313" t="s">
        <v>88</v>
      </c>
      <c r="J15" s="313"/>
      <c r="K15" s="313"/>
      <c r="L15" s="313"/>
    </row>
    <row r="16" spans="1:12" ht="15.75" customHeight="1" thickBot="1" x14ac:dyDescent="0.3">
      <c r="A16" s="6"/>
      <c r="B16" s="7" t="str">
        <f>'Transport 305 &amp; 306'!C6</f>
        <v>Actual</v>
      </c>
      <c r="C16" s="7" t="str">
        <f>'Transport 305 &amp; 306'!D6</f>
        <v>Actual</v>
      </c>
      <c r="D16" s="7" t="str">
        <f>'Transport 305 &amp; 306'!E6</f>
        <v>Budget</v>
      </c>
      <c r="E16" s="7" t="str">
        <f>'Transport 305 &amp; 306'!F6</f>
        <v>Actual</v>
      </c>
      <c r="F16" s="7" t="str">
        <f>'Transport 305 &amp; 306'!G6</f>
        <v>Budget</v>
      </c>
      <c r="G16" s="7" t="str">
        <f>'Transport 305 &amp; 306'!H6</f>
        <v>YTD</v>
      </c>
      <c r="H16" s="7" t="str">
        <f>'Transport 305 &amp; 306'!I6</f>
        <v>Est. EOY</v>
      </c>
      <c r="I16" s="7" t="s">
        <v>11</v>
      </c>
      <c r="J16" s="7" t="s">
        <v>12</v>
      </c>
      <c r="K16" s="7" t="s">
        <v>13</v>
      </c>
      <c r="L16" s="7" t="s">
        <v>14</v>
      </c>
    </row>
    <row r="17" spans="1:12" ht="15.75" customHeight="1" thickTop="1" x14ac:dyDescent="0.25">
      <c r="A17" s="1" t="str">
        <f>'Transport 305 &amp; 306'!A8</f>
        <v>Personnel Services</v>
      </c>
      <c r="B17" s="8">
        <f>'Transport 305 &amp; 306'!C16</f>
        <v>203531</v>
      </c>
      <c r="C17" s="8">
        <f>'Transport 305 &amp; 306'!D16</f>
        <v>242423</v>
      </c>
      <c r="D17" s="8">
        <f>'Transport 305 &amp; 306'!E16</f>
        <v>259793</v>
      </c>
      <c r="E17" s="8">
        <f>'Transport 305 &amp; 306'!F16</f>
        <v>262955</v>
      </c>
      <c r="F17" s="8">
        <f>'Transport 305 &amp; 306'!G16</f>
        <v>318375</v>
      </c>
      <c r="G17" s="8">
        <f>'Transport 305 &amp; 306'!H16</f>
        <v>141063</v>
      </c>
      <c r="H17" s="8">
        <f>'Transport 305 &amp; 306'!I16</f>
        <v>269574</v>
      </c>
      <c r="I17" s="9">
        <f>'Transport 305 &amp; 306'!J16</f>
        <v>263306</v>
      </c>
      <c r="J17" s="9">
        <f>'Transport 305 &amp; 306'!L16</f>
        <v>0</v>
      </c>
      <c r="K17" s="9">
        <f>'Transport 305 &amp; 306'!N16</f>
        <v>0</v>
      </c>
      <c r="L17" s="9">
        <f>'Transport 305 &amp; 306'!P16</f>
        <v>0</v>
      </c>
    </row>
    <row r="18" spans="1:12" ht="15.75" customHeight="1" x14ac:dyDescent="0.25">
      <c r="A18" s="1" t="str">
        <f>'Transport 305 &amp; 306'!A18</f>
        <v>Employee Benefits</v>
      </c>
      <c r="B18" s="8">
        <f>'Transport 305 &amp; 306'!C29</f>
        <v>89037</v>
      </c>
      <c r="C18" s="8">
        <f>'Transport 305 &amp; 306'!D29</f>
        <v>124276</v>
      </c>
      <c r="D18" s="8">
        <f>'Transport 305 &amp; 306'!E29</f>
        <v>120112</v>
      </c>
      <c r="E18" s="8">
        <f>'Transport 305 &amp; 306'!F29</f>
        <v>130643</v>
      </c>
      <c r="F18" s="8">
        <f>'Transport 305 &amp; 306'!G29</f>
        <v>138350</v>
      </c>
      <c r="G18" s="8">
        <f>'Transport 305 &amp; 306'!H29</f>
        <v>59798</v>
      </c>
      <c r="H18" s="8">
        <f>'Transport 305 &amp; 306'!I29</f>
        <v>111875</v>
      </c>
      <c r="I18" s="9">
        <f>'Transport 305 &amp; 306'!J29</f>
        <v>103871</v>
      </c>
      <c r="J18" s="9">
        <f>'Transport 305 &amp; 306'!L29</f>
        <v>0</v>
      </c>
      <c r="K18" s="9">
        <f>'Transport 305 &amp; 306'!N29</f>
        <v>0</v>
      </c>
      <c r="L18" s="9">
        <f>'Transport 305 &amp; 306'!P29</f>
        <v>0</v>
      </c>
    </row>
    <row r="19" spans="1:12" ht="15.75" customHeight="1" x14ac:dyDescent="0.25">
      <c r="A19" s="1" t="str">
        <f>'Transport 305 &amp; 306'!A31</f>
        <v>Supplies &amp; Operating Expenses</v>
      </c>
      <c r="B19" s="8">
        <f>'Transport 305 &amp; 306'!C45</f>
        <v>20377</v>
      </c>
      <c r="C19" s="8">
        <f>'Transport 305 &amp; 306'!D45</f>
        <v>17970</v>
      </c>
      <c r="D19" s="8">
        <f>'Transport 305 &amp; 306'!E45</f>
        <v>18750</v>
      </c>
      <c r="E19" s="8">
        <f>'Transport 305 &amp; 306'!F45</f>
        <v>20015</v>
      </c>
      <c r="F19" s="8">
        <f>'Transport 305 &amp; 306'!G45</f>
        <v>20175</v>
      </c>
      <c r="G19" s="8">
        <f>'Transport 305 &amp; 306'!H45</f>
        <v>6837</v>
      </c>
      <c r="H19" s="8">
        <f>'Transport 305 &amp; 306'!I45</f>
        <v>17250</v>
      </c>
      <c r="I19" s="9">
        <f>'Transport 305 &amp; 306'!J45</f>
        <v>19435</v>
      </c>
      <c r="J19" s="9">
        <f>'Transport 305 &amp; 306'!L45</f>
        <v>0</v>
      </c>
      <c r="K19" s="9">
        <f>'Transport 305 &amp; 306'!N45</f>
        <v>0</v>
      </c>
      <c r="L19" s="9">
        <f>'Transport 305 &amp; 306'!P45</f>
        <v>0</v>
      </c>
    </row>
    <row r="20" spans="1:12" ht="15.75" customHeight="1" x14ac:dyDescent="0.25">
      <c r="A20" s="1" t="str">
        <f>'Transport 305 &amp; 306'!A47</f>
        <v>Purchased &amp; Contractual Services</v>
      </c>
      <c r="B20" s="8">
        <f>'Transport 305 &amp; 306'!C61</f>
        <v>2590581</v>
      </c>
      <c r="C20" s="8">
        <f>'Transport 305 &amp; 306'!D61</f>
        <v>2574200</v>
      </c>
      <c r="D20" s="8">
        <f>'Transport 305 &amp; 306'!E61</f>
        <v>2695500</v>
      </c>
      <c r="E20" s="8">
        <f>'Transport 305 &amp; 306'!F61</f>
        <v>2646286</v>
      </c>
      <c r="F20" s="8">
        <f>'Transport 305 &amp; 306'!G61</f>
        <v>2723550</v>
      </c>
      <c r="G20" s="8">
        <f>'Transport 305 &amp; 306'!H61</f>
        <v>1576268</v>
      </c>
      <c r="H20" s="8">
        <f>'Transport 305 &amp; 306'!I61</f>
        <v>2724861</v>
      </c>
      <c r="I20" s="9">
        <f>'Transport 305 &amp; 306'!J61</f>
        <v>2814350</v>
      </c>
      <c r="J20" s="9">
        <f>'Transport 305 &amp; 306'!L61</f>
        <v>0</v>
      </c>
      <c r="K20" s="9">
        <f>'Transport 305 &amp; 306'!N61</f>
        <v>0</v>
      </c>
      <c r="L20" s="9">
        <f>'Transport 305 &amp; 306'!P61</f>
        <v>0</v>
      </c>
    </row>
    <row r="21" spans="1:12" ht="15.75" customHeight="1" x14ac:dyDescent="0.25">
      <c r="A21" s="1" t="str">
        <f>'Transport 305 &amp; 306'!A63</f>
        <v>Capital Items</v>
      </c>
      <c r="B21" s="8">
        <f>'Transport 305 &amp; 306'!C65</f>
        <v>0</v>
      </c>
      <c r="C21" s="8">
        <f>'Transport 305 &amp; 306'!D65</f>
        <v>33812</v>
      </c>
      <c r="D21" s="8">
        <f>'Transport 305 &amp; 306'!E65</f>
        <v>0</v>
      </c>
      <c r="E21" s="8">
        <f>'Transport 305 &amp; 306'!F65</f>
        <v>0</v>
      </c>
      <c r="F21" s="8">
        <f>'Transport 305 &amp; 306'!G65</f>
        <v>85000</v>
      </c>
      <c r="G21" s="8">
        <f>'Transport 305 &amp; 306'!H65</f>
        <v>85000</v>
      </c>
      <c r="H21" s="8">
        <f>'Transport 305 &amp; 306'!I65</f>
        <v>85000</v>
      </c>
      <c r="I21" s="9">
        <f>'Transport 305 &amp; 306'!J65</f>
        <v>50000</v>
      </c>
      <c r="J21" s="9">
        <f>'Transport 305 &amp; 306'!L65</f>
        <v>0</v>
      </c>
      <c r="K21" s="9">
        <f>'Transport 305 &amp; 306'!N65</f>
        <v>0</v>
      </c>
      <c r="L21" s="9">
        <f>'Transport 305 &amp; 306'!P65</f>
        <v>0</v>
      </c>
    </row>
    <row r="22" spans="1:12" ht="15.75" customHeight="1" x14ac:dyDescent="0.25">
      <c r="A22" s="3" t="str">
        <f>'Transport 305 &amp; 306'!A67</f>
        <v>Total Transport Expenditures</v>
      </c>
      <c r="B22" s="10">
        <f t="shared" ref="B22:K22" si="0">SUM(B17:B21)</f>
        <v>2903526</v>
      </c>
      <c r="C22" s="10">
        <f t="shared" si="0"/>
        <v>2992681</v>
      </c>
      <c r="D22" s="10">
        <f t="shared" si="0"/>
        <v>3094155</v>
      </c>
      <c r="E22" s="10">
        <f t="shared" si="0"/>
        <v>3059899</v>
      </c>
      <c r="F22" s="10">
        <f t="shared" si="0"/>
        <v>3285450</v>
      </c>
      <c r="G22" s="10">
        <f t="shared" si="0"/>
        <v>1868966</v>
      </c>
      <c r="H22" s="10">
        <f t="shared" si="0"/>
        <v>3208560</v>
      </c>
      <c r="I22" s="11">
        <f t="shared" si="0"/>
        <v>3250962</v>
      </c>
      <c r="J22" s="11">
        <f>SUM(J17:J21)</f>
        <v>0</v>
      </c>
      <c r="K22" s="11">
        <f t="shared" si="0"/>
        <v>0</v>
      </c>
      <c r="L22" s="11">
        <f>SUM(L17:L21)</f>
        <v>0</v>
      </c>
    </row>
    <row r="23" spans="1:12" ht="15.75" customHeight="1" x14ac:dyDescent="0.25">
      <c r="B23" s="8"/>
      <c r="C23" s="8"/>
      <c r="D23" s="8"/>
      <c r="E23" s="8"/>
      <c r="F23" s="8"/>
      <c r="G23" s="8"/>
      <c r="H23" s="8"/>
      <c r="I23" s="9"/>
      <c r="J23" s="9"/>
      <c r="K23" s="9"/>
      <c r="L23" s="9"/>
    </row>
    <row r="24" spans="1:12" ht="15.75" customHeight="1" x14ac:dyDescent="0.25">
      <c r="A24" s="3" t="str">
        <f>'Transport 305 &amp; 306'!A79</f>
        <v>Total Transport Revenues</v>
      </c>
      <c r="B24" s="10">
        <f>'Transport 305 &amp; 306'!C79</f>
        <v>2978609</v>
      </c>
      <c r="C24" s="10">
        <f>'Transport 305 &amp; 306'!D79</f>
        <v>3009754</v>
      </c>
      <c r="D24" s="10">
        <f>'Transport 305 &amp; 306'!E79</f>
        <v>3094155</v>
      </c>
      <c r="E24" s="10">
        <f>'Transport 305 &amp; 306'!F79</f>
        <v>3178711</v>
      </c>
      <c r="F24" s="10">
        <f>'Transport 305 &amp; 306'!G79</f>
        <v>3285450</v>
      </c>
      <c r="G24" s="10">
        <f>'Transport 305 &amp; 306'!H79</f>
        <v>3013340</v>
      </c>
      <c r="H24" s="10">
        <f>'Transport 305 &amp; 306'!I79</f>
        <v>3232547</v>
      </c>
      <c r="I24" s="11">
        <f>'Transport 305 &amp; 306'!J79</f>
        <v>3250962</v>
      </c>
      <c r="J24" s="11">
        <f>'Transport 305 &amp; 306'!L79</f>
        <v>0</v>
      </c>
      <c r="K24" s="11">
        <f>'Transport 305 &amp; 306'!N79</f>
        <v>0</v>
      </c>
      <c r="L24" s="11">
        <f>'Transport 305 &amp; 306'!P79</f>
        <v>0</v>
      </c>
    </row>
    <row r="25" spans="1:12" ht="15.75" customHeight="1" x14ac:dyDescent="0.25">
      <c r="B25" s="8"/>
      <c r="C25" s="8"/>
      <c r="D25" s="8"/>
      <c r="E25" s="8"/>
      <c r="F25" s="8"/>
      <c r="G25" s="8"/>
      <c r="H25" s="8"/>
      <c r="I25" s="9"/>
      <c r="J25" s="9"/>
      <c r="K25" s="9"/>
      <c r="L25" s="9"/>
    </row>
    <row r="26" spans="1:12" ht="15.75" customHeight="1" x14ac:dyDescent="0.25">
      <c r="B26" s="8"/>
      <c r="C26" s="8"/>
      <c r="D26" s="8"/>
      <c r="E26" s="8"/>
      <c r="F26" s="8"/>
      <c r="G26" s="8"/>
      <c r="H26" s="8"/>
      <c r="I26" s="9"/>
      <c r="J26" s="9"/>
      <c r="K26" s="9"/>
      <c r="L26" s="9"/>
    </row>
    <row r="27" spans="1:12" ht="15.75" customHeight="1" thickBot="1" x14ac:dyDescent="0.3">
      <c r="A27" s="12" t="str">
        <f>'Transport 305 &amp; 306'!A82</f>
        <v>Net Transport Budget</v>
      </c>
      <c r="B27" s="13">
        <f>B22-B24</f>
        <v>-75083</v>
      </c>
      <c r="C27" s="13">
        <f t="shared" ref="C27:K27" si="1">C22-C24</f>
        <v>-17073</v>
      </c>
      <c r="D27" s="13">
        <f t="shared" si="1"/>
        <v>0</v>
      </c>
      <c r="E27" s="13">
        <f t="shared" si="1"/>
        <v>-118812</v>
      </c>
      <c r="F27" s="13">
        <f t="shared" si="1"/>
        <v>0</v>
      </c>
      <c r="G27" s="13">
        <f t="shared" si="1"/>
        <v>-1144374</v>
      </c>
      <c r="H27" s="13">
        <f t="shared" si="1"/>
        <v>-23987</v>
      </c>
      <c r="I27" s="14">
        <f>I22-I24</f>
        <v>0</v>
      </c>
      <c r="J27" s="14">
        <f>J22-J24</f>
        <v>0</v>
      </c>
      <c r="K27" s="14">
        <f t="shared" si="1"/>
        <v>0</v>
      </c>
      <c r="L27" s="14">
        <f>L22-L24</f>
        <v>0</v>
      </c>
    </row>
  </sheetData>
  <mergeCells count="10">
    <mergeCell ref="A14:L14"/>
    <mergeCell ref="D15:E15"/>
    <mergeCell ref="F15:H15"/>
    <mergeCell ref="I15:L15"/>
    <mergeCell ref="A1:L1"/>
    <mergeCell ref="A2:L2"/>
    <mergeCell ref="A3:L3"/>
    <mergeCell ref="A6:L6"/>
    <mergeCell ref="A9:L9"/>
    <mergeCell ref="A12:L12"/>
  </mergeCells>
  <printOptions horizontalCentered="1"/>
  <pageMargins left="0.7" right="0.7" top="0.75" bottom="0.75" header="0.3" footer="0.3"/>
  <pageSetup scale="92" orientation="landscape" r:id="rId1"/>
  <headerFooter>
    <oddFooter>&amp;R&amp;P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3D0B8-3E40-427D-B888-B4FEAC4B8CB8}">
  <sheetPr>
    <pageSetUpPr fitToPage="1"/>
  </sheetPr>
  <dimension ref="A1:T106"/>
  <sheetViews>
    <sheetView view="pageLayout" topLeftCell="A57" zoomScaleNormal="100" zoomScaleSheetLayoutView="100" workbookViewId="0">
      <selection activeCell="A32" sqref="A32:K35"/>
    </sheetView>
  </sheetViews>
  <sheetFormatPr defaultRowHeight="15.75" x14ac:dyDescent="0.25"/>
  <cols>
    <col min="1" max="1" width="5.28515625" style="15" bestFit="1" customWidth="1"/>
    <col min="2" max="2" width="31.28515625" style="15" customWidth="1"/>
    <col min="3" max="11" width="10.5703125" style="15" customWidth="1"/>
    <col min="12" max="16" width="10.5703125" style="15" hidden="1" customWidth="1"/>
    <col min="21" max="16384" width="9.140625" style="15"/>
  </cols>
  <sheetData>
    <row r="1" spans="1:20" x14ac:dyDescent="0.25">
      <c r="A1" s="314" t="s">
        <v>459</v>
      </c>
      <c r="B1" s="314"/>
      <c r="C1" s="314"/>
      <c r="D1" s="314"/>
      <c r="E1" s="314"/>
      <c r="F1" s="314"/>
      <c r="G1" s="314"/>
      <c r="H1" s="314"/>
      <c r="I1" s="314"/>
      <c r="J1" s="314"/>
      <c r="K1" s="314"/>
      <c r="L1" s="314"/>
      <c r="M1" s="314"/>
      <c r="N1" s="314"/>
      <c r="O1" s="314"/>
      <c r="P1" s="314"/>
      <c r="Q1" s="15"/>
      <c r="R1" s="15"/>
      <c r="S1" s="15"/>
      <c r="T1" s="15"/>
    </row>
    <row r="2" spans="1:20" x14ac:dyDescent="0.25">
      <c r="A2" s="314" t="s">
        <v>460</v>
      </c>
      <c r="B2" s="314"/>
      <c r="C2" s="314"/>
      <c r="D2" s="314"/>
      <c r="E2" s="314"/>
      <c r="F2" s="314"/>
      <c r="G2" s="314"/>
      <c r="H2" s="314"/>
      <c r="I2" s="314"/>
      <c r="J2" s="314"/>
      <c r="K2" s="314"/>
      <c r="L2" s="314"/>
      <c r="M2" s="314"/>
      <c r="N2" s="314"/>
      <c r="O2" s="314"/>
      <c r="P2" s="314"/>
      <c r="Q2" s="15"/>
      <c r="R2" s="15"/>
      <c r="S2" s="15"/>
      <c r="T2" s="15"/>
    </row>
    <row r="3" spans="1:20" x14ac:dyDescent="0.25">
      <c r="A3" s="323" t="s">
        <v>427</v>
      </c>
      <c r="B3" s="323"/>
      <c r="C3" s="323"/>
      <c r="D3" s="323"/>
      <c r="E3" s="323"/>
      <c r="F3" s="323"/>
      <c r="G3" s="323"/>
      <c r="H3" s="323"/>
      <c r="I3" s="323"/>
      <c r="J3" s="323"/>
      <c r="K3" s="323"/>
      <c r="L3" s="323"/>
      <c r="M3" s="323"/>
      <c r="N3" s="323"/>
      <c r="O3" s="323"/>
      <c r="P3" s="323"/>
      <c r="Q3" s="15"/>
      <c r="R3" s="15"/>
      <c r="S3" s="15"/>
      <c r="T3" s="15"/>
    </row>
    <row r="5" spans="1:20" x14ac:dyDescent="0.25">
      <c r="A5" s="16"/>
      <c r="B5" s="16"/>
      <c r="C5" s="17" t="s">
        <v>16</v>
      </c>
      <c r="D5" s="17" t="s">
        <v>17</v>
      </c>
      <c r="E5" s="319" t="s">
        <v>18</v>
      </c>
      <c r="F5" s="320"/>
      <c r="G5" s="321" t="s">
        <v>10</v>
      </c>
      <c r="H5" s="321"/>
      <c r="I5" s="321"/>
      <c r="J5" s="322" t="s">
        <v>88</v>
      </c>
      <c r="K5" s="322"/>
      <c r="L5" s="322"/>
      <c r="M5" s="322"/>
      <c r="N5" s="322"/>
      <c r="O5" s="322"/>
      <c r="P5" s="322"/>
    </row>
    <row r="6" spans="1:20" ht="16.5" thickBot="1" x14ac:dyDescent="0.3">
      <c r="A6" s="18"/>
      <c r="B6" s="18"/>
      <c r="C6" s="19" t="s">
        <v>19</v>
      </c>
      <c r="D6" s="19" t="s">
        <v>19</v>
      </c>
      <c r="E6" s="20" t="s">
        <v>20</v>
      </c>
      <c r="F6" s="21" t="s">
        <v>19</v>
      </c>
      <c r="G6" s="22" t="s">
        <v>20</v>
      </c>
      <c r="H6" s="22" t="s">
        <v>21</v>
      </c>
      <c r="I6" s="22" t="s">
        <v>22</v>
      </c>
      <c r="J6" s="317" t="s">
        <v>23</v>
      </c>
      <c r="K6" s="317"/>
      <c r="L6" s="317" t="s">
        <v>12</v>
      </c>
      <c r="M6" s="317"/>
      <c r="N6" s="317" t="s">
        <v>24</v>
      </c>
      <c r="O6" s="317"/>
      <c r="P6" s="23" t="s">
        <v>14</v>
      </c>
    </row>
    <row r="7" spans="1:20" ht="16.5" thickTop="1" x14ac:dyDescent="0.25">
      <c r="A7" s="318" t="s">
        <v>25</v>
      </c>
      <c r="B7" s="318"/>
      <c r="C7" s="25"/>
      <c r="D7" s="25"/>
      <c r="E7" s="25"/>
      <c r="F7" s="25"/>
      <c r="G7" s="25"/>
      <c r="H7" s="26">
        <v>45291</v>
      </c>
      <c r="I7" s="26">
        <v>45473</v>
      </c>
      <c r="J7" s="27"/>
      <c r="K7" s="27"/>
      <c r="L7" s="27"/>
      <c r="M7" s="27"/>
      <c r="N7" s="27"/>
      <c r="O7" s="27"/>
      <c r="P7" s="27"/>
      <c r="Q7" s="15"/>
      <c r="R7" s="15"/>
      <c r="S7" s="15"/>
      <c r="T7" s="15"/>
    </row>
    <row r="8" spans="1:20" x14ac:dyDescent="0.25">
      <c r="A8" s="24" t="s">
        <v>26</v>
      </c>
      <c r="B8" s="24"/>
      <c r="C8" s="25"/>
      <c r="D8" s="25"/>
      <c r="E8" s="25"/>
      <c r="F8" s="25"/>
      <c r="G8" s="25"/>
      <c r="H8" s="25"/>
      <c r="I8" s="28"/>
      <c r="J8" s="27"/>
      <c r="K8" s="27"/>
      <c r="L8" s="27"/>
      <c r="M8" s="27"/>
      <c r="N8" s="27"/>
      <c r="O8" s="27"/>
      <c r="P8" s="27"/>
      <c r="Q8" s="15"/>
      <c r="R8" s="15"/>
      <c r="S8" s="15"/>
      <c r="T8" s="15"/>
    </row>
    <row r="9" spans="1:20" x14ac:dyDescent="0.25">
      <c r="A9" s="29">
        <v>51011</v>
      </c>
      <c r="B9" s="30" t="s">
        <v>464</v>
      </c>
      <c r="C9" s="31">
        <v>35687</v>
      </c>
      <c r="D9" s="33">
        <v>44755</v>
      </c>
      <c r="E9" s="32">
        <v>48583</v>
      </c>
      <c r="F9" s="33">
        <v>49060</v>
      </c>
      <c r="G9" s="32">
        <v>52815</v>
      </c>
      <c r="H9" s="34">
        <v>26326</v>
      </c>
      <c r="I9" s="33">
        <v>52652</v>
      </c>
      <c r="J9" s="35">
        <v>46987</v>
      </c>
      <c r="K9" s="287">
        <f>(J9-G9)/G9</f>
        <v>-0.11034743917447695</v>
      </c>
      <c r="L9" s="35"/>
      <c r="M9" s="37">
        <f>(L9-G9)/G9</f>
        <v>-1</v>
      </c>
      <c r="N9" s="35"/>
      <c r="O9" s="37">
        <f>(N9-G9)/G9</f>
        <v>-1</v>
      </c>
      <c r="P9" s="38"/>
      <c r="Q9" s="15"/>
      <c r="R9" s="15"/>
      <c r="S9" s="15"/>
      <c r="T9" s="15"/>
    </row>
    <row r="10" spans="1:20" x14ac:dyDescent="0.25">
      <c r="A10" s="39">
        <v>51020</v>
      </c>
      <c r="B10" s="40" t="s">
        <v>465</v>
      </c>
      <c r="C10" s="41">
        <v>60945</v>
      </c>
      <c r="D10" s="43">
        <v>47944</v>
      </c>
      <c r="E10" s="42">
        <v>50155</v>
      </c>
      <c r="F10" s="43">
        <v>50811</v>
      </c>
      <c r="G10" s="42">
        <v>61510</v>
      </c>
      <c r="H10" s="44">
        <v>30696</v>
      </c>
      <c r="I10" s="43">
        <v>61392</v>
      </c>
      <c r="J10" s="45">
        <v>65027</v>
      </c>
      <c r="K10" s="289">
        <f t="shared" ref="K10:K28" si="0">(J10-G10)/G10</f>
        <v>5.7177694683791254E-2</v>
      </c>
      <c r="L10" s="45"/>
      <c r="M10" s="47">
        <f>(L10-G10)/G10</f>
        <v>-1</v>
      </c>
      <c r="N10" s="45"/>
      <c r="O10" s="47">
        <f>(N10-G10)/G10</f>
        <v>-1</v>
      </c>
      <c r="P10" s="48"/>
      <c r="Q10" s="15"/>
      <c r="R10" s="15"/>
      <c r="S10" s="15"/>
      <c r="T10" s="15"/>
    </row>
    <row r="11" spans="1:20" x14ac:dyDescent="0.25">
      <c r="A11" s="39">
        <v>51111</v>
      </c>
      <c r="B11" s="40" t="s">
        <v>466</v>
      </c>
      <c r="C11" s="41">
        <v>99915</v>
      </c>
      <c r="D11" s="43">
        <v>143068</v>
      </c>
      <c r="E11" s="42">
        <v>146155</v>
      </c>
      <c r="F11" s="43">
        <v>151173</v>
      </c>
      <c r="G11" s="42">
        <v>183300</v>
      </c>
      <c r="H11" s="44">
        <v>74256</v>
      </c>
      <c r="I11" s="43">
        <v>137280</v>
      </c>
      <c r="J11" s="45">
        <v>129792</v>
      </c>
      <c r="K11" s="289">
        <f t="shared" si="0"/>
        <v>-0.29191489361702128</v>
      </c>
      <c r="L11" s="45"/>
      <c r="M11" s="47">
        <f>(L11-G11)/G11</f>
        <v>-1</v>
      </c>
      <c r="N11" s="45"/>
      <c r="O11" s="47">
        <f>(N11-G11)/G11</f>
        <v>-1</v>
      </c>
      <c r="P11" s="48"/>
      <c r="Q11" s="15"/>
      <c r="R11" s="15"/>
      <c r="S11" s="15"/>
      <c r="T11" s="15"/>
    </row>
    <row r="12" spans="1:20" x14ac:dyDescent="0.25">
      <c r="A12" s="39">
        <v>51150</v>
      </c>
      <c r="B12" s="40" t="s">
        <v>467</v>
      </c>
      <c r="C12" s="41">
        <v>0</v>
      </c>
      <c r="D12" s="43">
        <v>400</v>
      </c>
      <c r="E12" s="42">
        <v>0</v>
      </c>
      <c r="F12" s="43">
        <v>0</v>
      </c>
      <c r="G12" s="42">
        <v>0</v>
      </c>
      <c r="H12" s="44">
        <v>0</v>
      </c>
      <c r="I12" s="43">
        <v>0</v>
      </c>
      <c r="J12" s="45">
        <v>0</v>
      </c>
      <c r="K12" s="289">
        <v>0</v>
      </c>
      <c r="L12" s="45"/>
      <c r="M12" s="47">
        <v>0</v>
      </c>
      <c r="N12" s="45"/>
      <c r="O12" s="47">
        <v>0</v>
      </c>
      <c r="P12" s="48"/>
      <c r="Q12" s="15"/>
      <c r="R12" s="15"/>
      <c r="S12" s="15"/>
      <c r="T12" s="15"/>
    </row>
    <row r="13" spans="1:20" x14ac:dyDescent="0.25">
      <c r="A13" s="39">
        <v>51300</v>
      </c>
      <c r="B13" s="40" t="s">
        <v>32</v>
      </c>
      <c r="C13" s="41">
        <v>1322</v>
      </c>
      <c r="D13" s="43">
        <v>309</v>
      </c>
      <c r="E13" s="42">
        <v>3000</v>
      </c>
      <c r="F13" s="43">
        <v>458</v>
      </c>
      <c r="G13" s="42">
        <v>3500</v>
      </c>
      <c r="H13" s="44">
        <v>234</v>
      </c>
      <c r="I13" s="43">
        <v>750</v>
      </c>
      <c r="J13" s="45">
        <v>3500</v>
      </c>
      <c r="K13" s="289">
        <f t="shared" si="0"/>
        <v>0</v>
      </c>
      <c r="L13" s="45"/>
      <c r="M13" s="47">
        <f>(L13-G13)/G13</f>
        <v>-1</v>
      </c>
      <c r="N13" s="45"/>
      <c r="O13" s="47">
        <f>(N13-G13)/G13</f>
        <v>-1</v>
      </c>
      <c r="P13" s="48"/>
      <c r="Q13" s="15"/>
      <c r="R13" s="15"/>
      <c r="S13" s="15"/>
      <c r="T13" s="15"/>
    </row>
    <row r="14" spans="1:20" x14ac:dyDescent="0.25">
      <c r="A14" s="39">
        <v>51500</v>
      </c>
      <c r="B14" s="40" t="s">
        <v>33</v>
      </c>
      <c r="C14" s="41">
        <v>5062</v>
      </c>
      <c r="D14" s="43">
        <v>5647</v>
      </c>
      <c r="E14" s="42">
        <v>11000</v>
      </c>
      <c r="F14" s="43">
        <v>9353</v>
      </c>
      <c r="G14" s="42">
        <v>15000</v>
      </c>
      <c r="H14" s="44">
        <v>8051</v>
      </c>
      <c r="I14" s="43">
        <v>15000</v>
      </c>
      <c r="J14" s="45">
        <v>15000</v>
      </c>
      <c r="K14" s="289">
        <f t="shared" si="0"/>
        <v>0</v>
      </c>
      <c r="L14" s="45"/>
      <c r="M14" s="47">
        <f>(L14-G14)/G14</f>
        <v>-1</v>
      </c>
      <c r="N14" s="45"/>
      <c r="O14" s="47">
        <f>(N14-G14)/G14</f>
        <v>-1</v>
      </c>
      <c r="P14" s="48"/>
      <c r="Q14" s="15"/>
      <c r="R14" s="15"/>
      <c r="S14" s="15"/>
      <c r="T14" s="15"/>
    </row>
    <row r="15" spans="1:20" x14ac:dyDescent="0.25">
      <c r="A15" s="49">
        <v>51540</v>
      </c>
      <c r="B15" s="50" t="s">
        <v>468</v>
      </c>
      <c r="C15" s="51">
        <v>600</v>
      </c>
      <c r="D15" s="53">
        <v>300</v>
      </c>
      <c r="E15" s="52">
        <v>900</v>
      </c>
      <c r="F15" s="53">
        <v>2100</v>
      </c>
      <c r="G15" s="52">
        <v>2250</v>
      </c>
      <c r="H15" s="54">
        <v>1500</v>
      </c>
      <c r="I15" s="53">
        <v>2500</v>
      </c>
      <c r="J15" s="55">
        <v>3000</v>
      </c>
      <c r="K15" s="291">
        <f t="shared" si="0"/>
        <v>0.33333333333333331</v>
      </c>
      <c r="L15" s="55"/>
      <c r="M15" s="57">
        <f>(L15-G15)/G15</f>
        <v>-1</v>
      </c>
      <c r="N15" s="55"/>
      <c r="O15" s="57">
        <f>(N15-G15)/G15</f>
        <v>-1</v>
      </c>
      <c r="P15" s="73"/>
      <c r="Q15" s="15"/>
      <c r="R15" s="15"/>
      <c r="S15" s="15"/>
      <c r="T15" s="15"/>
    </row>
    <row r="16" spans="1:20" s="63" customFormat="1" x14ac:dyDescent="0.25">
      <c r="A16" s="177"/>
      <c r="B16" s="59"/>
      <c r="C16" s="175">
        <f t="shared" ref="C16:J16" si="1">SUM(C9:C15)</f>
        <v>203531</v>
      </c>
      <c r="D16" s="175">
        <f t="shared" si="1"/>
        <v>242423</v>
      </c>
      <c r="E16" s="175">
        <f t="shared" si="1"/>
        <v>259793</v>
      </c>
      <c r="F16" s="175">
        <f t="shared" si="1"/>
        <v>262955</v>
      </c>
      <c r="G16" s="175">
        <f t="shared" si="1"/>
        <v>318375</v>
      </c>
      <c r="H16" s="175">
        <f t="shared" si="1"/>
        <v>141063</v>
      </c>
      <c r="I16" s="175">
        <f t="shared" si="1"/>
        <v>269574</v>
      </c>
      <c r="J16" s="176">
        <f t="shared" si="1"/>
        <v>263306</v>
      </c>
      <c r="K16" s="185">
        <f>(J16-G16)/G16</f>
        <v>-0.172968983117393</v>
      </c>
      <c r="L16" s="176">
        <f>SUM(L9:L15)</f>
        <v>0</v>
      </c>
      <c r="M16" s="62">
        <f>(L16-G16)/G16</f>
        <v>-1</v>
      </c>
      <c r="N16" s="176">
        <f>SUM(N9:N15)</f>
        <v>0</v>
      </c>
      <c r="O16" s="62">
        <f>(N16-G16)/G16</f>
        <v>-1</v>
      </c>
      <c r="P16" s="176">
        <f>SUM(P9:P15)</f>
        <v>0</v>
      </c>
    </row>
    <row r="17" spans="1:20" x14ac:dyDescent="0.25">
      <c r="A17" s="122"/>
      <c r="B17" s="25"/>
      <c r="C17" s="44"/>
      <c r="D17" s="44"/>
      <c r="E17" s="44"/>
      <c r="F17" s="44"/>
      <c r="G17" s="44"/>
      <c r="H17" s="44"/>
      <c r="I17" s="44"/>
      <c r="J17" s="64"/>
      <c r="K17" s="185"/>
      <c r="L17" s="64"/>
      <c r="M17" s="62"/>
      <c r="N17" s="64"/>
      <c r="O17" s="62"/>
      <c r="P17" s="27"/>
      <c r="Q17" s="15"/>
      <c r="R17" s="15"/>
      <c r="S17" s="15"/>
      <c r="T17" s="15"/>
    </row>
    <row r="18" spans="1:20" x14ac:dyDescent="0.25">
      <c r="A18" s="24" t="s">
        <v>93</v>
      </c>
      <c r="B18" s="25"/>
      <c r="C18" s="44"/>
      <c r="D18" s="44"/>
      <c r="E18" s="44"/>
      <c r="F18" s="44"/>
      <c r="G18" s="44"/>
      <c r="H18" s="44"/>
      <c r="I18" s="44"/>
      <c r="J18" s="66"/>
      <c r="K18" s="185"/>
      <c r="L18" s="66"/>
      <c r="M18" s="62"/>
      <c r="N18" s="66"/>
      <c r="O18" s="62"/>
      <c r="P18" s="27"/>
      <c r="Q18" s="15"/>
      <c r="R18" s="15"/>
      <c r="S18" s="15"/>
      <c r="T18" s="15"/>
    </row>
    <row r="19" spans="1:20" x14ac:dyDescent="0.25">
      <c r="A19" s="29">
        <v>51570</v>
      </c>
      <c r="B19" s="30" t="s">
        <v>94</v>
      </c>
      <c r="C19" s="31">
        <v>1600</v>
      </c>
      <c r="D19" s="33">
        <v>0</v>
      </c>
      <c r="E19" s="32">
        <v>0</v>
      </c>
      <c r="F19" s="33">
        <v>0</v>
      </c>
      <c r="G19" s="32">
        <v>0</v>
      </c>
      <c r="H19" s="34">
        <v>0</v>
      </c>
      <c r="I19" s="33">
        <v>0</v>
      </c>
      <c r="J19" s="35">
        <v>1600</v>
      </c>
      <c r="K19" s="37">
        <v>1</v>
      </c>
      <c r="L19" s="35"/>
      <c r="M19" s="37" t="e">
        <f>(L19-G19)/G19</f>
        <v>#DIV/0!</v>
      </c>
      <c r="N19" s="35"/>
      <c r="O19" s="37" t="e">
        <f t="shared" ref="O19:O29" si="2">(N19-G19)/G19</f>
        <v>#DIV/0!</v>
      </c>
      <c r="P19" s="38"/>
      <c r="Q19" s="15"/>
      <c r="R19" s="15"/>
      <c r="S19" s="15"/>
      <c r="T19" s="15"/>
    </row>
    <row r="20" spans="1:20" x14ac:dyDescent="0.25">
      <c r="A20" s="39">
        <v>52020</v>
      </c>
      <c r="B20" s="40" t="s">
        <v>364</v>
      </c>
      <c r="C20" s="41">
        <v>8310</v>
      </c>
      <c r="D20" s="43">
        <v>9564</v>
      </c>
      <c r="E20" s="42">
        <v>10015</v>
      </c>
      <c r="F20" s="43">
        <v>10320</v>
      </c>
      <c r="G20" s="42">
        <v>11000</v>
      </c>
      <c r="H20" s="44">
        <v>5630</v>
      </c>
      <c r="I20" s="43">
        <v>11260</v>
      </c>
      <c r="J20" s="45">
        <v>11371</v>
      </c>
      <c r="K20" s="289">
        <f t="shared" si="0"/>
        <v>3.3727272727272731E-2</v>
      </c>
      <c r="L20" s="45"/>
      <c r="M20" s="47">
        <f>(L20-G20)/G20</f>
        <v>-1</v>
      </c>
      <c r="N20" s="45"/>
      <c r="O20" s="47">
        <f t="shared" si="2"/>
        <v>-1</v>
      </c>
      <c r="P20" s="48"/>
      <c r="Q20" s="15"/>
      <c r="R20" s="15"/>
      <c r="S20" s="15"/>
      <c r="T20" s="15"/>
    </row>
    <row r="21" spans="1:20" x14ac:dyDescent="0.25">
      <c r="A21" s="39">
        <v>52030</v>
      </c>
      <c r="B21" s="40" t="s">
        <v>365</v>
      </c>
      <c r="C21" s="41">
        <v>528</v>
      </c>
      <c r="D21" s="43">
        <v>480</v>
      </c>
      <c r="E21" s="42">
        <v>662</v>
      </c>
      <c r="F21" s="43">
        <v>389</v>
      </c>
      <c r="G21" s="42">
        <v>800</v>
      </c>
      <c r="H21" s="44">
        <v>274</v>
      </c>
      <c r="I21" s="43">
        <v>550</v>
      </c>
      <c r="J21" s="45">
        <v>600</v>
      </c>
      <c r="K21" s="289">
        <f t="shared" si="0"/>
        <v>-0.25</v>
      </c>
      <c r="L21" s="45"/>
      <c r="M21" s="47">
        <f>(L21-G21)/G21</f>
        <v>-1</v>
      </c>
      <c r="N21" s="45"/>
      <c r="O21" s="47">
        <f t="shared" si="2"/>
        <v>-1</v>
      </c>
      <c r="P21" s="48"/>
      <c r="Q21" s="15"/>
      <c r="R21" s="15"/>
      <c r="S21" s="15"/>
      <c r="T21" s="15"/>
    </row>
    <row r="22" spans="1:20" x14ac:dyDescent="0.25">
      <c r="A22" s="39">
        <v>52040</v>
      </c>
      <c r="B22" s="40" t="s">
        <v>469</v>
      </c>
      <c r="C22" s="41">
        <v>1943</v>
      </c>
      <c r="D22" s="43">
        <v>2279</v>
      </c>
      <c r="E22" s="42">
        <v>2450</v>
      </c>
      <c r="F22" s="43">
        <v>2048</v>
      </c>
      <c r="G22" s="42">
        <v>2200</v>
      </c>
      <c r="H22" s="44">
        <v>968</v>
      </c>
      <c r="I22" s="43">
        <v>1950</v>
      </c>
      <c r="J22" s="45">
        <v>2650</v>
      </c>
      <c r="K22" s="289">
        <f t="shared" si="0"/>
        <v>0.20454545454545456</v>
      </c>
      <c r="L22" s="45"/>
      <c r="M22" s="47">
        <f>(L22-G22)/G22</f>
        <v>-1</v>
      </c>
      <c r="N22" s="45"/>
      <c r="O22" s="47">
        <f t="shared" si="2"/>
        <v>-1</v>
      </c>
      <c r="P22" s="48"/>
      <c r="Q22" s="15"/>
      <c r="R22" s="15"/>
      <c r="S22" s="15"/>
      <c r="T22" s="15"/>
    </row>
    <row r="23" spans="1:20" x14ac:dyDescent="0.25">
      <c r="A23" s="39">
        <v>52110</v>
      </c>
      <c r="B23" s="40" t="s">
        <v>470</v>
      </c>
      <c r="C23" s="41">
        <v>6828</v>
      </c>
      <c r="D23" s="43">
        <v>7224</v>
      </c>
      <c r="E23" s="42">
        <v>6650</v>
      </c>
      <c r="F23" s="43">
        <v>8407</v>
      </c>
      <c r="G23" s="42">
        <v>8000</v>
      </c>
      <c r="H23" s="44">
        <v>4970</v>
      </c>
      <c r="I23" s="43">
        <v>9950</v>
      </c>
      <c r="J23" s="45">
        <v>8875</v>
      </c>
      <c r="K23" s="289">
        <f t="shared" si="0"/>
        <v>0.109375</v>
      </c>
      <c r="L23" s="45"/>
      <c r="M23" s="47">
        <v>1</v>
      </c>
      <c r="N23" s="45"/>
      <c r="O23" s="47">
        <f t="shared" si="2"/>
        <v>-1</v>
      </c>
      <c r="P23" s="48"/>
      <c r="Q23" s="15"/>
      <c r="R23" s="15"/>
      <c r="S23" s="15"/>
      <c r="T23" s="15"/>
    </row>
    <row r="24" spans="1:20" x14ac:dyDescent="0.25">
      <c r="A24" s="39">
        <v>52120</v>
      </c>
      <c r="B24" s="40" t="s">
        <v>471</v>
      </c>
      <c r="C24" s="41">
        <v>9936</v>
      </c>
      <c r="D24" s="43">
        <v>25923</v>
      </c>
      <c r="E24" s="42">
        <v>19790</v>
      </c>
      <c r="F24" s="43">
        <v>22504</v>
      </c>
      <c r="G24" s="42">
        <v>27000</v>
      </c>
      <c r="H24" s="44">
        <v>8789</v>
      </c>
      <c r="I24" s="43">
        <v>17600</v>
      </c>
      <c r="J24" s="45">
        <v>13750</v>
      </c>
      <c r="K24" s="289">
        <f t="shared" si="0"/>
        <v>-0.49074074074074076</v>
      </c>
      <c r="L24" s="45"/>
      <c r="M24" s="47">
        <f t="shared" ref="M24:M29" si="3">(L24-G24)/G24</f>
        <v>-1</v>
      </c>
      <c r="N24" s="45"/>
      <c r="O24" s="47">
        <f t="shared" si="2"/>
        <v>-1</v>
      </c>
      <c r="P24" s="48"/>
      <c r="Q24" s="15"/>
      <c r="R24" s="15"/>
      <c r="S24" s="15"/>
      <c r="T24" s="15"/>
    </row>
    <row r="25" spans="1:20" x14ac:dyDescent="0.25">
      <c r="A25" s="39">
        <v>52200</v>
      </c>
      <c r="B25" s="40" t="s">
        <v>102</v>
      </c>
      <c r="C25" s="41">
        <v>41421</v>
      </c>
      <c r="D25" s="43">
        <v>59217</v>
      </c>
      <c r="E25" s="42">
        <v>60850</v>
      </c>
      <c r="F25" s="43">
        <v>63663</v>
      </c>
      <c r="G25" s="42">
        <v>65000</v>
      </c>
      <c r="H25" s="44">
        <v>24467</v>
      </c>
      <c r="I25" s="43">
        <v>49000</v>
      </c>
      <c r="J25" s="45">
        <v>40000</v>
      </c>
      <c r="K25" s="289">
        <f t="shared" si="0"/>
        <v>-0.38461538461538464</v>
      </c>
      <c r="L25" s="45"/>
      <c r="M25" s="47">
        <f t="shared" si="3"/>
        <v>-1</v>
      </c>
      <c r="N25" s="45"/>
      <c r="O25" s="47">
        <f t="shared" si="2"/>
        <v>-1</v>
      </c>
      <c r="P25" s="48"/>
      <c r="Q25" s="15"/>
      <c r="R25" s="15"/>
      <c r="S25" s="15"/>
      <c r="T25" s="15"/>
    </row>
    <row r="26" spans="1:20" x14ac:dyDescent="0.25">
      <c r="A26" s="39">
        <v>52210</v>
      </c>
      <c r="B26" s="40" t="s">
        <v>103</v>
      </c>
      <c r="C26" s="41">
        <v>0</v>
      </c>
      <c r="D26" s="43">
        <v>0</v>
      </c>
      <c r="E26" s="42">
        <v>0</v>
      </c>
      <c r="F26" s="43">
        <v>0</v>
      </c>
      <c r="G26" s="42">
        <v>0</v>
      </c>
      <c r="H26" s="44">
        <v>0</v>
      </c>
      <c r="I26" s="43">
        <v>0</v>
      </c>
      <c r="J26" s="45">
        <v>875</v>
      </c>
      <c r="K26" s="289">
        <v>1</v>
      </c>
      <c r="L26" s="45"/>
      <c r="M26" s="47" t="e">
        <f t="shared" si="3"/>
        <v>#DIV/0!</v>
      </c>
      <c r="N26" s="45"/>
      <c r="O26" s="47" t="e">
        <f t="shared" si="2"/>
        <v>#DIV/0!</v>
      </c>
      <c r="P26" s="48"/>
      <c r="Q26" s="15"/>
      <c r="R26" s="15"/>
      <c r="S26" s="15"/>
      <c r="T26" s="15"/>
    </row>
    <row r="27" spans="1:20" x14ac:dyDescent="0.25">
      <c r="A27" s="39">
        <v>52220</v>
      </c>
      <c r="B27" s="40" t="s">
        <v>104</v>
      </c>
      <c r="C27" s="41">
        <v>0</v>
      </c>
      <c r="D27" s="43">
        <v>0</v>
      </c>
      <c r="E27" s="42">
        <v>0</v>
      </c>
      <c r="F27" s="43">
        <v>0</v>
      </c>
      <c r="G27" s="42">
        <v>0</v>
      </c>
      <c r="H27" s="44">
        <v>0</v>
      </c>
      <c r="I27" s="43">
        <v>0</v>
      </c>
      <c r="J27" s="45">
        <v>150</v>
      </c>
      <c r="K27" s="289">
        <v>1</v>
      </c>
      <c r="L27" s="45"/>
      <c r="M27" s="47" t="e">
        <f t="shared" si="3"/>
        <v>#DIV/0!</v>
      </c>
      <c r="N27" s="45"/>
      <c r="O27" s="47" t="e">
        <f t="shared" si="2"/>
        <v>#DIV/0!</v>
      </c>
      <c r="P27" s="48"/>
      <c r="Q27" s="15"/>
      <c r="R27" s="15"/>
      <c r="S27" s="15"/>
      <c r="T27" s="15"/>
    </row>
    <row r="28" spans="1:20" x14ac:dyDescent="0.25">
      <c r="A28" s="49">
        <v>52300</v>
      </c>
      <c r="B28" s="50" t="s">
        <v>105</v>
      </c>
      <c r="C28" s="51">
        <v>18471</v>
      </c>
      <c r="D28" s="53">
        <v>19589</v>
      </c>
      <c r="E28" s="52">
        <v>19695</v>
      </c>
      <c r="F28" s="53">
        <v>23312</v>
      </c>
      <c r="G28" s="52">
        <v>24350</v>
      </c>
      <c r="H28" s="54">
        <v>14700</v>
      </c>
      <c r="I28" s="53">
        <v>21565</v>
      </c>
      <c r="J28" s="55">
        <v>24000</v>
      </c>
      <c r="K28" s="291">
        <f t="shared" si="0"/>
        <v>-1.4373716632443531E-2</v>
      </c>
      <c r="L28" s="55"/>
      <c r="M28" s="57">
        <f t="shared" si="3"/>
        <v>-1</v>
      </c>
      <c r="N28" s="55"/>
      <c r="O28" s="57">
        <f t="shared" si="2"/>
        <v>-1</v>
      </c>
      <c r="P28" s="73"/>
      <c r="Q28" s="15"/>
      <c r="R28" s="15"/>
      <c r="S28" s="15"/>
      <c r="T28" s="15"/>
    </row>
    <row r="29" spans="1:20" x14ac:dyDescent="0.25">
      <c r="A29" s="25"/>
      <c r="B29" s="25"/>
      <c r="C29" s="60">
        <f>SUM(C19:C28)</f>
        <v>89037</v>
      </c>
      <c r="D29" s="60">
        <f t="shared" ref="D29:I29" si="4">SUM(D19:D28)</f>
        <v>124276</v>
      </c>
      <c r="E29" s="60">
        <f t="shared" si="4"/>
        <v>120112</v>
      </c>
      <c r="F29" s="60">
        <f t="shared" si="4"/>
        <v>130643</v>
      </c>
      <c r="G29" s="60">
        <f t="shared" si="4"/>
        <v>138350</v>
      </c>
      <c r="H29" s="60">
        <f t="shared" si="4"/>
        <v>59798</v>
      </c>
      <c r="I29" s="60">
        <f t="shared" si="4"/>
        <v>111875</v>
      </c>
      <c r="J29" s="61">
        <f>SUM(J19:J28)</f>
        <v>103871</v>
      </c>
      <c r="K29" s="185">
        <f>(J29-G29)/G29</f>
        <v>-0.24921575713769425</v>
      </c>
      <c r="L29" s="61">
        <f>SUM(L19:L28)</f>
        <v>0</v>
      </c>
      <c r="M29" s="62">
        <f t="shared" si="3"/>
        <v>-1</v>
      </c>
      <c r="N29" s="61">
        <f>SUM(N19:N28)</f>
        <v>0</v>
      </c>
      <c r="O29" s="62">
        <f t="shared" si="2"/>
        <v>-1</v>
      </c>
      <c r="P29" s="61">
        <f>SUM(P19:P28)</f>
        <v>0</v>
      </c>
      <c r="Q29" s="15"/>
      <c r="R29" s="15"/>
      <c r="S29" s="15"/>
      <c r="T29" s="15"/>
    </row>
    <row r="30" spans="1:20" x14ac:dyDescent="0.25">
      <c r="A30" s="25"/>
      <c r="B30" s="25"/>
      <c r="C30" s="44"/>
      <c r="D30" s="44"/>
      <c r="E30" s="44"/>
      <c r="F30" s="44"/>
      <c r="G30" s="44"/>
      <c r="H30" s="44"/>
      <c r="I30" s="44"/>
      <c r="J30" s="64"/>
      <c r="K30" s="185"/>
      <c r="L30" s="64"/>
      <c r="M30" s="62"/>
      <c r="N30" s="64"/>
      <c r="O30" s="62"/>
      <c r="P30" s="27"/>
      <c r="Q30" s="15"/>
      <c r="R30" s="15"/>
      <c r="S30" s="15"/>
      <c r="T30" s="15"/>
    </row>
    <row r="31" spans="1:20" x14ac:dyDescent="0.25">
      <c r="A31" s="59" t="s">
        <v>34</v>
      </c>
      <c r="B31" s="25"/>
      <c r="C31" s="65"/>
      <c r="D31" s="65"/>
      <c r="E31" s="65"/>
      <c r="F31" s="65"/>
      <c r="G31" s="65"/>
      <c r="H31" s="65"/>
      <c r="I31" s="65"/>
      <c r="J31" s="66"/>
      <c r="K31" s="185"/>
      <c r="L31" s="66"/>
      <c r="M31" s="62"/>
      <c r="N31" s="66"/>
      <c r="O31" s="62"/>
      <c r="P31" s="27"/>
      <c r="Q31" s="15"/>
      <c r="R31" s="15"/>
      <c r="S31" s="15"/>
      <c r="T31" s="15"/>
    </row>
    <row r="32" spans="1:20" x14ac:dyDescent="0.25">
      <c r="A32" s="29">
        <v>53010</v>
      </c>
      <c r="B32" s="76" t="s">
        <v>37</v>
      </c>
      <c r="C32" s="31">
        <v>1055</v>
      </c>
      <c r="D32" s="33">
        <v>481</v>
      </c>
      <c r="E32" s="34">
        <v>600</v>
      </c>
      <c r="F32" s="33">
        <v>545</v>
      </c>
      <c r="G32" s="34">
        <v>650</v>
      </c>
      <c r="H32" s="34">
        <v>657</v>
      </c>
      <c r="I32" s="34">
        <v>800</v>
      </c>
      <c r="J32" s="35">
        <v>700</v>
      </c>
      <c r="K32" s="287">
        <f>(J32-G32)/G32</f>
        <v>7.6923076923076927E-2</v>
      </c>
      <c r="L32" s="35"/>
      <c r="M32" s="37">
        <f t="shared" ref="M32:M45" si="5">(L32-G32)/G32</f>
        <v>-1</v>
      </c>
      <c r="N32" s="35"/>
      <c r="O32" s="37">
        <f t="shared" ref="O32:O45" si="6">(N32-G32)/G32</f>
        <v>-1</v>
      </c>
      <c r="P32" s="38"/>
      <c r="Q32" s="15"/>
      <c r="R32" s="15"/>
      <c r="S32" s="15"/>
      <c r="T32" s="15"/>
    </row>
    <row r="33" spans="1:20" x14ac:dyDescent="0.25">
      <c r="A33" s="39">
        <v>53020</v>
      </c>
      <c r="B33" s="25" t="s">
        <v>381</v>
      </c>
      <c r="C33" s="41">
        <v>0</v>
      </c>
      <c r="D33" s="43">
        <v>123</v>
      </c>
      <c r="E33" s="44">
        <v>200</v>
      </c>
      <c r="F33" s="43">
        <v>2</v>
      </c>
      <c r="G33" s="44">
        <v>175</v>
      </c>
      <c r="H33" s="44">
        <v>0</v>
      </c>
      <c r="I33" s="44">
        <v>100</v>
      </c>
      <c r="J33" s="45">
        <v>175</v>
      </c>
      <c r="K33" s="289">
        <f>(J33-G33)/G33</f>
        <v>0</v>
      </c>
      <c r="L33" s="45"/>
      <c r="M33" s="47">
        <f t="shared" si="5"/>
        <v>-1</v>
      </c>
      <c r="N33" s="45"/>
      <c r="O33" s="47">
        <f t="shared" si="6"/>
        <v>-1</v>
      </c>
      <c r="P33" s="48"/>
      <c r="Q33" s="15"/>
      <c r="R33" s="15"/>
      <c r="S33" s="15"/>
      <c r="T33" s="15"/>
    </row>
    <row r="34" spans="1:20" x14ac:dyDescent="0.25">
      <c r="A34" s="39">
        <v>53026</v>
      </c>
      <c r="B34" s="25" t="s">
        <v>472</v>
      </c>
      <c r="C34" s="41">
        <v>2533</v>
      </c>
      <c r="D34" s="43">
        <v>0</v>
      </c>
      <c r="E34" s="44">
        <v>1000</v>
      </c>
      <c r="F34" s="43">
        <v>0</v>
      </c>
      <c r="G34" s="44">
        <v>1000</v>
      </c>
      <c r="H34" s="44">
        <v>0</v>
      </c>
      <c r="I34" s="44">
        <v>250</v>
      </c>
      <c r="J34" s="45">
        <v>750</v>
      </c>
      <c r="K34" s="289">
        <f t="shared" ref="K34:K44" si="7">(J34-G34)/G34</f>
        <v>-0.25</v>
      </c>
      <c r="L34" s="45"/>
      <c r="M34" s="47">
        <f t="shared" si="5"/>
        <v>-1</v>
      </c>
      <c r="N34" s="45"/>
      <c r="O34" s="47">
        <f t="shared" si="6"/>
        <v>-1</v>
      </c>
      <c r="P34" s="48"/>
      <c r="Q34" s="15"/>
      <c r="R34" s="15"/>
      <c r="S34" s="15"/>
      <c r="T34" s="15"/>
    </row>
    <row r="35" spans="1:20" x14ac:dyDescent="0.25">
      <c r="A35" s="49">
        <v>53060</v>
      </c>
      <c r="B35" s="77" t="s">
        <v>39</v>
      </c>
      <c r="C35" s="51">
        <v>50</v>
      </c>
      <c r="D35" s="53">
        <v>50</v>
      </c>
      <c r="E35" s="54">
        <v>50</v>
      </c>
      <c r="F35" s="53">
        <v>0</v>
      </c>
      <c r="G35" s="54">
        <v>50</v>
      </c>
      <c r="H35" s="54">
        <v>0</v>
      </c>
      <c r="I35" s="54">
        <v>50</v>
      </c>
      <c r="J35" s="55">
        <v>50</v>
      </c>
      <c r="K35" s="291">
        <f t="shared" si="7"/>
        <v>0</v>
      </c>
      <c r="L35" s="45"/>
      <c r="M35" s="47">
        <f t="shared" si="5"/>
        <v>-1</v>
      </c>
      <c r="N35" s="45"/>
      <c r="O35" s="47">
        <f t="shared" si="6"/>
        <v>-1</v>
      </c>
      <c r="P35" s="48"/>
      <c r="Q35" s="15"/>
      <c r="R35" s="15"/>
      <c r="S35" s="15"/>
      <c r="T35" s="15"/>
    </row>
    <row r="36" spans="1:20" x14ac:dyDescent="0.25">
      <c r="A36" s="16"/>
      <c r="B36" s="16"/>
      <c r="C36" s="302" t="str">
        <f>C5</f>
        <v>FY20-21</v>
      </c>
      <c r="D36" s="302" t="str">
        <f>D5</f>
        <v>FY21-22</v>
      </c>
      <c r="E36" s="337" t="str">
        <f>E5</f>
        <v>FY22-23</v>
      </c>
      <c r="F36" s="338"/>
      <c r="G36" s="339" t="str">
        <f>G5</f>
        <v>FY23-24</v>
      </c>
      <c r="H36" s="339"/>
      <c r="I36" s="339"/>
      <c r="J36" s="322" t="str">
        <f>J5</f>
        <v>FY24-25</v>
      </c>
      <c r="K36" s="322"/>
      <c r="L36" s="322"/>
      <c r="M36" s="322"/>
      <c r="N36" s="322"/>
      <c r="O36" s="322"/>
      <c r="P36" s="322"/>
      <c r="Q36" s="15"/>
      <c r="R36" s="15"/>
      <c r="S36" s="15"/>
      <c r="T36" s="15"/>
    </row>
    <row r="37" spans="1:20" ht="16.5" thickBot="1" x14ac:dyDescent="0.3">
      <c r="A37" s="18"/>
      <c r="B37" s="18"/>
      <c r="C37" s="19" t="s">
        <v>19</v>
      </c>
      <c r="D37" s="19" t="s">
        <v>19</v>
      </c>
      <c r="E37" s="20" t="s">
        <v>20</v>
      </c>
      <c r="F37" s="21" t="s">
        <v>19</v>
      </c>
      <c r="G37" s="22" t="s">
        <v>20</v>
      </c>
      <c r="H37" s="22" t="s">
        <v>21</v>
      </c>
      <c r="I37" s="22" t="s">
        <v>22</v>
      </c>
      <c r="J37" s="317" t="s">
        <v>23</v>
      </c>
      <c r="K37" s="317"/>
      <c r="L37" s="317" t="s">
        <v>12</v>
      </c>
      <c r="M37" s="317"/>
      <c r="N37" s="317" t="s">
        <v>24</v>
      </c>
      <c r="O37" s="317"/>
      <c r="P37" s="23" t="s">
        <v>14</v>
      </c>
      <c r="Q37" s="15"/>
      <c r="R37" s="15"/>
      <c r="S37" s="15"/>
      <c r="T37" s="15"/>
    </row>
    <row r="38" spans="1:20" ht="16.5" thickTop="1" x14ac:dyDescent="0.25">
      <c r="A38" s="59" t="s">
        <v>34</v>
      </c>
      <c r="B38" s="25"/>
      <c r="C38" s="65"/>
      <c r="D38" s="65"/>
      <c r="E38" s="65"/>
      <c r="F38" s="65"/>
      <c r="G38" s="65"/>
      <c r="H38" s="65"/>
      <c r="I38" s="65"/>
      <c r="J38" s="66"/>
      <c r="K38" s="185"/>
      <c r="L38" s="66"/>
      <c r="M38" s="62"/>
      <c r="N38" s="66"/>
      <c r="O38" s="62"/>
      <c r="P38" s="27"/>
      <c r="Q38" s="15"/>
      <c r="R38" s="15"/>
      <c r="S38" s="15"/>
      <c r="T38" s="15"/>
    </row>
    <row r="39" spans="1:20" x14ac:dyDescent="0.25">
      <c r="A39" s="29">
        <v>53600</v>
      </c>
      <c r="B39" s="76" t="s">
        <v>40</v>
      </c>
      <c r="C39" s="31">
        <v>459</v>
      </c>
      <c r="D39" s="33">
        <v>971</v>
      </c>
      <c r="E39" s="34">
        <v>600</v>
      </c>
      <c r="F39" s="33">
        <v>300</v>
      </c>
      <c r="G39" s="34">
        <v>550</v>
      </c>
      <c r="H39" s="34">
        <v>0</v>
      </c>
      <c r="I39" s="34">
        <v>300</v>
      </c>
      <c r="J39" s="35">
        <v>500</v>
      </c>
      <c r="K39" s="287">
        <f t="shared" si="7"/>
        <v>-9.0909090909090912E-2</v>
      </c>
      <c r="L39" s="45"/>
      <c r="M39" s="47">
        <f t="shared" si="5"/>
        <v>-1</v>
      </c>
      <c r="N39" s="45"/>
      <c r="O39" s="47">
        <f t="shared" si="6"/>
        <v>-1</v>
      </c>
      <c r="P39" s="48"/>
      <c r="Q39" s="15"/>
      <c r="R39" s="15"/>
      <c r="S39" s="15"/>
      <c r="T39" s="15"/>
    </row>
    <row r="40" spans="1:20" x14ac:dyDescent="0.25">
      <c r="A40" s="39">
        <v>53700</v>
      </c>
      <c r="B40" s="25" t="s">
        <v>224</v>
      </c>
      <c r="C40" s="41">
        <v>6622</v>
      </c>
      <c r="D40" s="43">
        <v>10318</v>
      </c>
      <c r="E40" s="44">
        <v>10250</v>
      </c>
      <c r="F40" s="43">
        <v>11390</v>
      </c>
      <c r="G40" s="44">
        <v>11350</v>
      </c>
      <c r="H40" s="44">
        <v>3886</v>
      </c>
      <c r="I40" s="44">
        <v>9400</v>
      </c>
      <c r="J40" s="45">
        <v>10560</v>
      </c>
      <c r="K40" s="289">
        <f t="shared" si="7"/>
        <v>-6.9603524229074884E-2</v>
      </c>
      <c r="L40" s="45"/>
      <c r="M40" s="47">
        <f t="shared" si="5"/>
        <v>-1</v>
      </c>
      <c r="N40" s="45"/>
      <c r="O40" s="47">
        <f t="shared" si="6"/>
        <v>-1</v>
      </c>
      <c r="P40" s="48"/>
      <c r="Q40" s="15"/>
      <c r="R40" s="15"/>
      <c r="S40" s="15"/>
      <c r="T40" s="15"/>
    </row>
    <row r="41" spans="1:20" x14ac:dyDescent="0.25">
      <c r="A41" s="39">
        <v>53800</v>
      </c>
      <c r="B41" s="25" t="s">
        <v>225</v>
      </c>
      <c r="C41" s="41">
        <v>7968</v>
      </c>
      <c r="D41" s="43">
        <v>3565</v>
      </c>
      <c r="E41" s="44">
        <v>4200</v>
      </c>
      <c r="F41" s="43">
        <v>6075</v>
      </c>
      <c r="G41" s="44">
        <v>4400</v>
      </c>
      <c r="H41" s="44">
        <v>2267</v>
      </c>
      <c r="I41" s="44">
        <v>4400</v>
      </c>
      <c r="J41" s="45">
        <v>4400</v>
      </c>
      <c r="K41" s="289">
        <f t="shared" si="7"/>
        <v>0</v>
      </c>
      <c r="L41" s="45"/>
      <c r="M41" s="47">
        <f t="shared" si="5"/>
        <v>-1</v>
      </c>
      <c r="N41" s="45"/>
      <c r="O41" s="47">
        <f t="shared" si="6"/>
        <v>-1</v>
      </c>
      <c r="P41" s="48"/>
      <c r="Q41" s="15"/>
      <c r="R41" s="15"/>
      <c r="S41" s="15"/>
      <c r="T41" s="15"/>
    </row>
    <row r="42" spans="1:20" x14ac:dyDescent="0.25">
      <c r="A42" s="39">
        <v>53805</v>
      </c>
      <c r="B42" s="25" t="s">
        <v>473</v>
      </c>
      <c r="C42" s="41">
        <v>500</v>
      </c>
      <c r="D42" s="43">
        <v>500</v>
      </c>
      <c r="E42" s="44">
        <v>500</v>
      </c>
      <c r="F42" s="43">
        <v>500</v>
      </c>
      <c r="G42" s="44">
        <v>700</v>
      </c>
      <c r="H42" s="44">
        <v>0</v>
      </c>
      <c r="I42" s="44">
        <v>700</v>
      </c>
      <c r="J42" s="45">
        <v>1000</v>
      </c>
      <c r="K42" s="289">
        <f t="shared" si="7"/>
        <v>0.42857142857142855</v>
      </c>
      <c r="L42" s="45"/>
      <c r="M42" s="47">
        <f t="shared" si="5"/>
        <v>-1</v>
      </c>
      <c r="N42" s="45"/>
      <c r="O42" s="47">
        <f t="shared" si="6"/>
        <v>-1</v>
      </c>
      <c r="P42" s="48"/>
      <c r="Q42" s="15"/>
      <c r="R42" s="15"/>
      <c r="S42" s="15"/>
      <c r="T42" s="15"/>
    </row>
    <row r="43" spans="1:20" x14ac:dyDescent="0.25">
      <c r="A43" s="39">
        <v>54110</v>
      </c>
      <c r="B43" s="40" t="s">
        <v>474</v>
      </c>
      <c r="C43" s="41">
        <v>24</v>
      </c>
      <c r="D43" s="43">
        <v>203</v>
      </c>
      <c r="E43" s="42">
        <v>350</v>
      </c>
      <c r="F43" s="43">
        <v>203</v>
      </c>
      <c r="G43" s="42">
        <v>300</v>
      </c>
      <c r="H43" s="44">
        <v>27</v>
      </c>
      <c r="I43" s="43">
        <v>250</v>
      </c>
      <c r="J43" s="45">
        <v>300</v>
      </c>
      <c r="K43" s="289">
        <f>(J43-G43)/G43</f>
        <v>0</v>
      </c>
      <c r="L43" s="45"/>
      <c r="M43" s="47">
        <f t="shared" si="5"/>
        <v>-1</v>
      </c>
      <c r="N43" s="45"/>
      <c r="O43" s="47">
        <f t="shared" si="6"/>
        <v>-1</v>
      </c>
      <c r="P43" s="48"/>
      <c r="Q43" s="15"/>
      <c r="R43" s="15"/>
      <c r="S43" s="15"/>
      <c r="T43" s="15"/>
    </row>
    <row r="44" spans="1:20" x14ac:dyDescent="0.25">
      <c r="A44" s="49">
        <v>54451</v>
      </c>
      <c r="B44" s="77" t="s">
        <v>475</v>
      </c>
      <c r="C44" s="51">
        <v>1166</v>
      </c>
      <c r="D44" s="53">
        <v>1759</v>
      </c>
      <c r="E44" s="54">
        <v>1000</v>
      </c>
      <c r="F44" s="53">
        <v>1000</v>
      </c>
      <c r="G44" s="54">
        <v>1000</v>
      </c>
      <c r="H44" s="54">
        <v>0</v>
      </c>
      <c r="I44" s="54">
        <v>1000</v>
      </c>
      <c r="J44" s="55">
        <v>1000</v>
      </c>
      <c r="K44" s="291">
        <f t="shared" si="7"/>
        <v>0</v>
      </c>
      <c r="L44" s="55"/>
      <c r="M44" s="57">
        <f t="shared" si="5"/>
        <v>-1</v>
      </c>
      <c r="N44" s="55"/>
      <c r="O44" s="57">
        <f t="shared" si="6"/>
        <v>-1</v>
      </c>
      <c r="P44" s="73"/>
      <c r="Q44" s="15"/>
      <c r="R44" s="15"/>
      <c r="S44" s="15"/>
      <c r="T44" s="15"/>
    </row>
    <row r="45" spans="1:20" x14ac:dyDescent="0.25">
      <c r="A45" s="25"/>
      <c r="B45" s="25"/>
      <c r="C45" s="60">
        <f t="shared" ref="C45:J45" si="8">SUM(C32:C44)</f>
        <v>20377</v>
      </c>
      <c r="D45" s="60">
        <f t="shared" si="8"/>
        <v>17970</v>
      </c>
      <c r="E45" s="60">
        <f t="shared" si="8"/>
        <v>18750</v>
      </c>
      <c r="F45" s="60">
        <f t="shared" si="8"/>
        <v>20015</v>
      </c>
      <c r="G45" s="60">
        <f t="shared" si="8"/>
        <v>20175</v>
      </c>
      <c r="H45" s="60">
        <f t="shared" si="8"/>
        <v>6837</v>
      </c>
      <c r="I45" s="60">
        <f t="shared" si="8"/>
        <v>17250</v>
      </c>
      <c r="J45" s="61">
        <f t="shared" si="8"/>
        <v>19435</v>
      </c>
      <c r="K45" s="185">
        <f>(J45-G45)/G45</f>
        <v>-3.667905824039653E-2</v>
      </c>
      <c r="L45" s="61">
        <f>SUM(L32:L44)</f>
        <v>0</v>
      </c>
      <c r="M45" s="62">
        <f t="shared" si="5"/>
        <v>-1</v>
      </c>
      <c r="N45" s="61">
        <f>SUM(N32:N44)</f>
        <v>0</v>
      </c>
      <c r="O45" s="62">
        <f t="shared" si="6"/>
        <v>-1</v>
      </c>
      <c r="P45" s="61">
        <f>SUM(P32:P44)</f>
        <v>0</v>
      </c>
      <c r="Q45" s="15"/>
      <c r="R45" s="15"/>
      <c r="S45" s="15"/>
      <c r="T45" s="15"/>
    </row>
    <row r="46" spans="1:20" x14ac:dyDescent="0.25">
      <c r="A46" s="25"/>
      <c r="B46" s="25"/>
      <c r="C46" s="69"/>
      <c r="D46" s="69"/>
      <c r="E46" s="69"/>
      <c r="F46" s="69"/>
      <c r="G46" s="69"/>
      <c r="H46" s="69"/>
      <c r="I46" s="69"/>
      <c r="J46" s="66"/>
      <c r="K46" s="185"/>
      <c r="L46" s="69"/>
      <c r="M46" s="70"/>
      <c r="N46" s="69"/>
      <c r="O46" s="70"/>
      <c r="P46" s="69"/>
      <c r="Q46" s="15"/>
      <c r="R46" s="15"/>
      <c r="S46" s="15"/>
      <c r="T46" s="15"/>
    </row>
    <row r="47" spans="1:20" x14ac:dyDescent="0.25">
      <c r="A47" s="59" t="s">
        <v>46</v>
      </c>
      <c r="B47" s="25"/>
      <c r="C47" s="65"/>
      <c r="D47" s="65"/>
      <c r="E47" s="65"/>
      <c r="F47" s="65"/>
      <c r="G47" s="65"/>
      <c r="H47" s="65"/>
      <c r="I47" s="65"/>
      <c r="J47" s="66"/>
      <c r="K47" s="185"/>
      <c r="L47" s="66"/>
      <c r="M47" s="62"/>
      <c r="N47" s="66"/>
      <c r="O47" s="62"/>
      <c r="P47" s="72"/>
      <c r="Q47" s="15"/>
      <c r="R47" s="15"/>
      <c r="S47" s="15"/>
      <c r="T47" s="15"/>
    </row>
    <row r="48" spans="1:20" x14ac:dyDescent="0.25">
      <c r="A48" s="29">
        <v>53901</v>
      </c>
      <c r="B48" s="30" t="s">
        <v>476</v>
      </c>
      <c r="C48" s="31">
        <v>4250</v>
      </c>
      <c r="D48" s="33">
        <v>749</v>
      </c>
      <c r="E48" s="32">
        <v>1000</v>
      </c>
      <c r="F48" s="33">
        <v>1233</v>
      </c>
      <c r="G48" s="32">
        <v>1000</v>
      </c>
      <c r="H48" s="34">
        <v>708</v>
      </c>
      <c r="I48" s="33">
        <v>1400</v>
      </c>
      <c r="J48" s="35">
        <v>1500</v>
      </c>
      <c r="K48" s="287">
        <f t="shared" ref="K48:K57" si="9">(J48-G48)/G48</f>
        <v>0.5</v>
      </c>
      <c r="L48" s="35"/>
      <c r="M48" s="37">
        <f t="shared" ref="M48:M56" si="10">(L48-G48)/G48</f>
        <v>-1</v>
      </c>
      <c r="N48" s="35"/>
      <c r="O48" s="37">
        <f t="shared" ref="O48:O61" si="11">(N48-G48)/G48</f>
        <v>-1</v>
      </c>
      <c r="P48" s="38"/>
      <c r="Q48" s="15"/>
      <c r="R48" s="15"/>
      <c r="S48" s="15"/>
      <c r="T48" s="15"/>
    </row>
    <row r="49" spans="1:20" x14ac:dyDescent="0.25">
      <c r="A49" s="39">
        <v>54010</v>
      </c>
      <c r="B49" s="40" t="s">
        <v>47</v>
      </c>
      <c r="C49" s="41">
        <v>1575</v>
      </c>
      <c r="D49" s="43">
        <v>2034</v>
      </c>
      <c r="E49" s="42">
        <v>2000</v>
      </c>
      <c r="F49" s="43">
        <v>525</v>
      </c>
      <c r="G49" s="42">
        <v>2000</v>
      </c>
      <c r="H49" s="44">
        <v>539</v>
      </c>
      <c r="I49" s="43">
        <v>2000</v>
      </c>
      <c r="J49" s="45">
        <v>2000</v>
      </c>
      <c r="K49" s="289">
        <f t="shared" si="9"/>
        <v>0</v>
      </c>
      <c r="L49" s="45"/>
      <c r="M49" s="47">
        <f t="shared" si="10"/>
        <v>-1</v>
      </c>
      <c r="N49" s="45"/>
      <c r="O49" s="47">
        <f t="shared" si="11"/>
        <v>-1</v>
      </c>
      <c r="P49" s="48"/>
      <c r="Q49" s="15"/>
      <c r="R49" s="15"/>
      <c r="S49" s="15"/>
      <c r="T49" s="15"/>
    </row>
    <row r="50" spans="1:20" x14ac:dyDescent="0.25">
      <c r="A50" s="39">
        <v>54020</v>
      </c>
      <c r="B50" s="40" t="s">
        <v>48</v>
      </c>
      <c r="C50" s="41">
        <v>150</v>
      </c>
      <c r="D50" s="43">
        <v>150</v>
      </c>
      <c r="E50" s="42">
        <v>150</v>
      </c>
      <c r="F50" s="43">
        <v>150</v>
      </c>
      <c r="G50" s="42">
        <v>150</v>
      </c>
      <c r="H50" s="44">
        <v>0</v>
      </c>
      <c r="I50" s="43">
        <v>150</v>
      </c>
      <c r="J50" s="45">
        <v>200</v>
      </c>
      <c r="K50" s="289">
        <f t="shared" si="9"/>
        <v>0.33333333333333331</v>
      </c>
      <c r="L50" s="45"/>
      <c r="M50" s="47">
        <f t="shared" si="10"/>
        <v>-1</v>
      </c>
      <c r="N50" s="45"/>
      <c r="O50" s="47">
        <f t="shared" si="11"/>
        <v>-1</v>
      </c>
      <c r="P50" s="48"/>
      <c r="Q50" s="15"/>
      <c r="R50" s="15"/>
      <c r="S50" s="15"/>
      <c r="T50" s="15"/>
    </row>
    <row r="51" spans="1:20" x14ac:dyDescent="0.25">
      <c r="A51" s="39">
        <v>54100</v>
      </c>
      <c r="B51" s="40" t="s">
        <v>477</v>
      </c>
      <c r="C51" s="41">
        <v>640</v>
      </c>
      <c r="D51" s="43">
        <v>144</v>
      </c>
      <c r="E51" s="42">
        <v>500</v>
      </c>
      <c r="F51" s="43">
        <v>0</v>
      </c>
      <c r="G51" s="42">
        <v>400</v>
      </c>
      <c r="H51" s="44">
        <v>0</v>
      </c>
      <c r="I51" s="43">
        <v>300</v>
      </c>
      <c r="J51" s="45">
        <v>400</v>
      </c>
      <c r="K51" s="289">
        <f t="shared" si="9"/>
        <v>0</v>
      </c>
      <c r="L51" s="45"/>
      <c r="M51" s="47">
        <f t="shared" si="10"/>
        <v>-1</v>
      </c>
      <c r="N51" s="45"/>
      <c r="O51" s="47">
        <f t="shared" si="11"/>
        <v>-1</v>
      </c>
      <c r="P51" s="48"/>
      <c r="Q51" s="15"/>
      <c r="R51" s="15"/>
      <c r="S51" s="15"/>
      <c r="T51" s="15"/>
    </row>
    <row r="52" spans="1:20" x14ac:dyDescent="0.25">
      <c r="A52" s="39">
        <v>54509</v>
      </c>
      <c r="B52" s="40" t="s">
        <v>478</v>
      </c>
      <c r="C52" s="41">
        <v>600</v>
      </c>
      <c r="D52" s="43">
        <v>0</v>
      </c>
      <c r="E52" s="42">
        <v>250</v>
      </c>
      <c r="F52" s="43">
        <v>0</v>
      </c>
      <c r="G52" s="42">
        <v>300</v>
      </c>
      <c r="H52" s="44">
        <v>0</v>
      </c>
      <c r="I52" s="43">
        <v>0</v>
      </c>
      <c r="J52" s="45">
        <v>300</v>
      </c>
      <c r="K52" s="289">
        <f t="shared" si="9"/>
        <v>0</v>
      </c>
      <c r="L52" s="45"/>
      <c r="M52" s="47">
        <f t="shared" si="10"/>
        <v>-1</v>
      </c>
      <c r="N52" s="45"/>
      <c r="O52" s="47">
        <f t="shared" si="11"/>
        <v>-1</v>
      </c>
      <c r="P52" s="48"/>
      <c r="Q52" s="15"/>
      <c r="R52" s="15"/>
      <c r="S52" s="15"/>
      <c r="T52" s="15"/>
    </row>
    <row r="53" spans="1:20" x14ac:dyDescent="0.25">
      <c r="A53" s="39">
        <v>55010</v>
      </c>
      <c r="B53" s="40" t="s">
        <v>227</v>
      </c>
      <c r="C53" s="41">
        <v>5803</v>
      </c>
      <c r="D53" s="43">
        <v>5562</v>
      </c>
      <c r="E53" s="42">
        <v>4000</v>
      </c>
      <c r="F53" s="43">
        <v>9212</v>
      </c>
      <c r="G53" s="42">
        <v>4500</v>
      </c>
      <c r="H53" s="44">
        <v>2967</v>
      </c>
      <c r="I53" s="43">
        <v>4500</v>
      </c>
      <c r="J53" s="45">
        <v>4750</v>
      </c>
      <c r="K53" s="289">
        <f t="shared" si="9"/>
        <v>5.5555555555555552E-2</v>
      </c>
      <c r="L53" s="45"/>
      <c r="M53" s="47">
        <f t="shared" si="10"/>
        <v>-1</v>
      </c>
      <c r="N53" s="45"/>
      <c r="O53" s="47">
        <f t="shared" si="11"/>
        <v>-1</v>
      </c>
      <c r="P53" s="48"/>
      <c r="Q53" s="15"/>
      <c r="R53" s="15"/>
      <c r="S53" s="15"/>
      <c r="T53" s="15"/>
    </row>
    <row r="54" spans="1:20" x14ac:dyDescent="0.25">
      <c r="A54" s="39">
        <v>55120</v>
      </c>
      <c r="B54" s="40" t="s">
        <v>52</v>
      </c>
      <c r="C54" s="41">
        <v>1963</v>
      </c>
      <c r="D54" s="43">
        <v>1657</v>
      </c>
      <c r="E54" s="42">
        <v>2000</v>
      </c>
      <c r="F54" s="43">
        <v>1592</v>
      </c>
      <c r="G54" s="42">
        <v>1600</v>
      </c>
      <c r="H54" s="44">
        <v>651</v>
      </c>
      <c r="I54" s="43">
        <v>1300</v>
      </c>
      <c r="J54" s="45">
        <v>1600</v>
      </c>
      <c r="K54" s="289">
        <f t="shared" si="9"/>
        <v>0</v>
      </c>
      <c r="L54" s="45"/>
      <c r="M54" s="47">
        <f t="shared" si="10"/>
        <v>-1</v>
      </c>
      <c r="N54" s="45"/>
      <c r="O54" s="47">
        <f t="shared" si="11"/>
        <v>-1</v>
      </c>
      <c r="P54" s="48"/>
      <c r="Q54" s="15"/>
      <c r="R54" s="15"/>
      <c r="S54" s="15"/>
      <c r="T54" s="15"/>
    </row>
    <row r="55" spans="1:20" x14ac:dyDescent="0.25">
      <c r="A55" s="39">
        <v>55340</v>
      </c>
      <c r="B55" s="40" t="s">
        <v>433</v>
      </c>
      <c r="C55" s="41">
        <v>17807</v>
      </c>
      <c r="D55" s="43">
        <v>19968</v>
      </c>
      <c r="E55" s="42">
        <v>17000</v>
      </c>
      <c r="F55" s="43">
        <v>8662</v>
      </c>
      <c r="G55" s="42">
        <v>15000</v>
      </c>
      <c r="H55" s="44">
        <v>2388</v>
      </c>
      <c r="I55" s="43">
        <v>6500</v>
      </c>
      <c r="J55" s="45">
        <v>10000</v>
      </c>
      <c r="K55" s="289">
        <f t="shared" si="9"/>
        <v>-0.33333333333333331</v>
      </c>
      <c r="L55" s="45"/>
      <c r="M55" s="47">
        <f t="shared" si="10"/>
        <v>-1</v>
      </c>
      <c r="N55" s="45"/>
      <c r="O55" s="47">
        <f t="shared" si="11"/>
        <v>-1</v>
      </c>
      <c r="P55" s="48"/>
      <c r="Q55" s="15"/>
      <c r="R55" s="15"/>
      <c r="S55" s="15"/>
      <c r="T55" s="15"/>
    </row>
    <row r="56" spans="1:20" x14ac:dyDescent="0.25">
      <c r="A56" s="39">
        <v>55400</v>
      </c>
      <c r="B56" s="40" t="s">
        <v>53</v>
      </c>
      <c r="C56" s="41">
        <v>282</v>
      </c>
      <c r="D56" s="43">
        <v>0</v>
      </c>
      <c r="E56" s="42">
        <v>200</v>
      </c>
      <c r="F56" s="43">
        <v>205</v>
      </c>
      <c r="G56" s="42">
        <v>200</v>
      </c>
      <c r="H56" s="44">
        <v>80</v>
      </c>
      <c r="I56" s="43">
        <v>200</v>
      </c>
      <c r="J56" s="45">
        <v>200</v>
      </c>
      <c r="K56" s="289">
        <f t="shared" si="9"/>
        <v>0</v>
      </c>
      <c r="L56" s="45"/>
      <c r="M56" s="47">
        <f t="shared" si="10"/>
        <v>-1</v>
      </c>
      <c r="N56" s="45"/>
      <c r="O56" s="47">
        <f t="shared" si="11"/>
        <v>-1</v>
      </c>
      <c r="P56" s="48"/>
      <c r="Q56" s="15"/>
      <c r="R56" s="15"/>
      <c r="S56" s="15"/>
      <c r="T56" s="15"/>
    </row>
    <row r="57" spans="1:20" x14ac:dyDescent="0.25">
      <c r="A57" s="39">
        <v>55405</v>
      </c>
      <c r="B57" s="40" t="s">
        <v>141</v>
      </c>
      <c r="C57" s="41">
        <v>0</v>
      </c>
      <c r="D57" s="43">
        <v>0</v>
      </c>
      <c r="E57" s="42">
        <v>3150</v>
      </c>
      <c r="F57" s="43">
        <v>510</v>
      </c>
      <c r="G57" s="42">
        <v>3150</v>
      </c>
      <c r="H57" s="44">
        <v>288</v>
      </c>
      <c r="I57" s="43">
        <v>750</v>
      </c>
      <c r="J57" s="45">
        <v>3150</v>
      </c>
      <c r="K57" s="289">
        <f t="shared" si="9"/>
        <v>0</v>
      </c>
      <c r="L57" s="45"/>
      <c r="M57" s="47">
        <v>1</v>
      </c>
      <c r="N57" s="45"/>
      <c r="O57" s="47">
        <f t="shared" si="11"/>
        <v>-1</v>
      </c>
      <c r="P57" s="48"/>
      <c r="Q57" s="15"/>
      <c r="R57" s="15"/>
      <c r="S57" s="15"/>
      <c r="T57" s="15"/>
    </row>
    <row r="58" spans="1:20" x14ac:dyDescent="0.25">
      <c r="A58" s="39">
        <v>56200</v>
      </c>
      <c r="B58" s="40" t="s">
        <v>55</v>
      </c>
      <c r="C58" s="41">
        <v>125</v>
      </c>
      <c r="D58" s="43">
        <v>0</v>
      </c>
      <c r="E58" s="42">
        <v>250</v>
      </c>
      <c r="F58" s="43">
        <v>250</v>
      </c>
      <c r="G58" s="42">
        <v>250</v>
      </c>
      <c r="H58" s="44">
        <v>0</v>
      </c>
      <c r="I58" s="43">
        <v>0</v>
      </c>
      <c r="J58" s="45">
        <v>250</v>
      </c>
      <c r="K58" s="289">
        <f>(J58-G58)/G58</f>
        <v>0</v>
      </c>
      <c r="L58" s="45"/>
      <c r="M58" s="47">
        <f>(L58-G58)/G58</f>
        <v>-1</v>
      </c>
      <c r="N58" s="45"/>
      <c r="O58" s="47">
        <f t="shared" si="11"/>
        <v>-1</v>
      </c>
      <c r="P58" s="48"/>
      <c r="Q58" s="15"/>
      <c r="R58" s="15"/>
      <c r="S58" s="15"/>
      <c r="T58" s="15"/>
    </row>
    <row r="59" spans="1:20" x14ac:dyDescent="0.25">
      <c r="A59" s="39">
        <v>56302</v>
      </c>
      <c r="B59" s="40" t="s">
        <v>479</v>
      </c>
      <c r="C59" s="41">
        <v>2454776</v>
      </c>
      <c r="D59" s="43">
        <v>2454776</v>
      </c>
      <c r="E59" s="42">
        <v>2550000</v>
      </c>
      <c r="F59" s="43">
        <v>2550000</v>
      </c>
      <c r="G59" s="42">
        <v>2600000</v>
      </c>
      <c r="H59" s="44">
        <v>1516667</v>
      </c>
      <c r="I59" s="43">
        <v>2600000</v>
      </c>
      <c r="J59" s="45">
        <v>2600000</v>
      </c>
      <c r="K59" s="289">
        <f>(J59-G59)/G59</f>
        <v>0</v>
      </c>
      <c r="L59" s="45"/>
      <c r="M59" s="47">
        <f>(L59-G59)/G59</f>
        <v>-1</v>
      </c>
      <c r="N59" s="45"/>
      <c r="O59" s="47">
        <f t="shared" si="11"/>
        <v>-1</v>
      </c>
      <c r="P59" s="48"/>
      <c r="Q59" s="15"/>
      <c r="R59" s="15"/>
      <c r="S59" s="15"/>
      <c r="T59" s="15"/>
    </row>
    <row r="60" spans="1:20" x14ac:dyDescent="0.25">
      <c r="A60" s="49">
        <v>56303</v>
      </c>
      <c r="B60" s="50" t="s">
        <v>480</v>
      </c>
      <c r="C60" s="51">
        <v>102610</v>
      </c>
      <c r="D60" s="53">
        <v>89160</v>
      </c>
      <c r="E60" s="52">
        <v>115000</v>
      </c>
      <c r="F60" s="53">
        <v>73947</v>
      </c>
      <c r="G60" s="52">
        <v>95000</v>
      </c>
      <c r="H60" s="54">
        <v>51980</v>
      </c>
      <c r="I60" s="53">
        <v>107761</v>
      </c>
      <c r="J60" s="55">
        <v>190000</v>
      </c>
      <c r="K60" s="291">
        <f>(J60-G60)/G60</f>
        <v>1</v>
      </c>
      <c r="L60" s="55"/>
      <c r="M60" s="57">
        <f>(L60-G60)/G60</f>
        <v>-1</v>
      </c>
      <c r="N60" s="55"/>
      <c r="O60" s="57">
        <f t="shared" si="11"/>
        <v>-1</v>
      </c>
      <c r="P60" s="73"/>
      <c r="Q60" s="15"/>
      <c r="R60" s="15"/>
      <c r="S60" s="15"/>
      <c r="T60" s="15"/>
    </row>
    <row r="61" spans="1:20" x14ac:dyDescent="0.25">
      <c r="A61" s="25"/>
      <c r="B61" s="25"/>
      <c r="C61" s="74">
        <f t="shared" ref="C61:J61" si="12">SUM(C48:C60)</f>
        <v>2590581</v>
      </c>
      <c r="D61" s="74">
        <f t="shared" si="12"/>
        <v>2574200</v>
      </c>
      <c r="E61" s="74">
        <f t="shared" si="12"/>
        <v>2695500</v>
      </c>
      <c r="F61" s="74">
        <f t="shared" si="12"/>
        <v>2646286</v>
      </c>
      <c r="G61" s="74">
        <f t="shared" si="12"/>
        <v>2723550</v>
      </c>
      <c r="H61" s="74">
        <f t="shared" si="12"/>
        <v>1576268</v>
      </c>
      <c r="I61" s="74">
        <f t="shared" si="12"/>
        <v>2724861</v>
      </c>
      <c r="J61" s="75">
        <f t="shared" si="12"/>
        <v>2814350</v>
      </c>
      <c r="K61" s="185">
        <f>(J61-G61)/G61</f>
        <v>3.3338840851095078E-2</v>
      </c>
      <c r="L61" s="75">
        <f>SUM(L48:L60)</f>
        <v>0</v>
      </c>
      <c r="M61" s="62">
        <f>(L61-G61)/G61</f>
        <v>-1</v>
      </c>
      <c r="N61" s="75">
        <f>SUM(N48:N60)</f>
        <v>0</v>
      </c>
      <c r="O61" s="62">
        <f t="shared" si="11"/>
        <v>-1</v>
      </c>
      <c r="P61" s="75">
        <f>SUM(P48:P60)</f>
        <v>0</v>
      </c>
      <c r="Q61" s="15"/>
      <c r="R61" s="15"/>
      <c r="S61" s="15"/>
      <c r="T61" s="15"/>
    </row>
    <row r="62" spans="1:20" x14ac:dyDescent="0.25">
      <c r="A62" s="25"/>
      <c r="B62" s="25"/>
      <c r="C62" s="74"/>
      <c r="D62" s="74"/>
      <c r="E62" s="74"/>
      <c r="F62" s="74"/>
      <c r="G62" s="74"/>
      <c r="H62" s="74"/>
      <c r="I62" s="74"/>
      <c r="J62" s="66"/>
      <c r="K62" s="185"/>
      <c r="L62" s="66"/>
      <c r="M62" s="62"/>
      <c r="N62" s="66"/>
      <c r="O62" s="62"/>
      <c r="P62" s="72"/>
      <c r="Q62" s="15"/>
      <c r="R62" s="15"/>
      <c r="S62" s="15"/>
      <c r="T62" s="15"/>
    </row>
    <row r="63" spans="1:20" x14ac:dyDescent="0.25">
      <c r="A63" s="59" t="s">
        <v>15</v>
      </c>
      <c r="B63" s="25"/>
      <c r="C63" s="65"/>
      <c r="D63" s="65"/>
      <c r="E63" s="65"/>
      <c r="F63" s="65"/>
      <c r="G63" s="65"/>
      <c r="H63" s="65"/>
      <c r="I63" s="65"/>
      <c r="J63" s="66"/>
      <c r="K63" s="185"/>
      <c r="L63" s="66"/>
      <c r="M63" s="62"/>
      <c r="N63" s="66"/>
      <c r="O63" s="62"/>
      <c r="P63" s="72"/>
      <c r="Q63" s="15"/>
      <c r="R63" s="15"/>
      <c r="S63" s="15"/>
      <c r="T63" s="15"/>
    </row>
    <row r="64" spans="1:20" x14ac:dyDescent="0.25">
      <c r="A64" s="111">
        <v>59480</v>
      </c>
      <c r="B64" s="94" t="s">
        <v>481</v>
      </c>
      <c r="C64" s="112">
        <v>0</v>
      </c>
      <c r="D64" s="159">
        <v>33812</v>
      </c>
      <c r="E64" s="98">
        <v>0</v>
      </c>
      <c r="F64" s="159">
        <v>0</v>
      </c>
      <c r="G64" s="98">
        <v>85000</v>
      </c>
      <c r="H64" s="98">
        <v>85000</v>
      </c>
      <c r="I64" s="98">
        <v>85000</v>
      </c>
      <c r="J64" s="114">
        <v>50000</v>
      </c>
      <c r="K64" s="188">
        <v>1</v>
      </c>
      <c r="L64" s="114"/>
      <c r="M64" s="116">
        <v>-1</v>
      </c>
      <c r="N64" s="114"/>
      <c r="O64" s="116">
        <v>1</v>
      </c>
      <c r="P64" s="193"/>
      <c r="Q64" s="15"/>
      <c r="R64" s="15"/>
      <c r="S64" s="15"/>
      <c r="T64" s="15"/>
    </row>
    <row r="65" spans="1:20" x14ac:dyDescent="0.25">
      <c r="A65" s="25"/>
      <c r="B65" s="25"/>
      <c r="C65" s="74">
        <f t="shared" ref="C65:J65" si="13">SUM(C64:C64)</f>
        <v>0</v>
      </c>
      <c r="D65" s="74">
        <f t="shared" si="13"/>
        <v>33812</v>
      </c>
      <c r="E65" s="74">
        <f t="shared" si="13"/>
        <v>0</v>
      </c>
      <c r="F65" s="74">
        <f t="shared" si="13"/>
        <v>0</v>
      </c>
      <c r="G65" s="74">
        <v>85000</v>
      </c>
      <c r="H65" s="74">
        <f t="shared" si="13"/>
        <v>85000</v>
      </c>
      <c r="I65" s="74">
        <f t="shared" si="13"/>
        <v>85000</v>
      </c>
      <c r="J65" s="75">
        <f t="shared" si="13"/>
        <v>50000</v>
      </c>
      <c r="K65" s="185">
        <f>K64</f>
        <v>1</v>
      </c>
      <c r="L65" s="75">
        <f>SUM(L64:L64)</f>
        <v>0</v>
      </c>
      <c r="M65" s="62">
        <v>-1</v>
      </c>
      <c r="N65" s="75">
        <f>SUM(N64:N64)</f>
        <v>0</v>
      </c>
      <c r="O65" s="62">
        <v>-1</v>
      </c>
      <c r="P65" s="75">
        <f>SUM(P64:P64)</f>
        <v>0</v>
      </c>
      <c r="Q65" s="15"/>
      <c r="R65" s="15"/>
      <c r="S65" s="15"/>
      <c r="T65" s="15"/>
    </row>
    <row r="66" spans="1:20" x14ac:dyDescent="0.25">
      <c r="A66" s="25"/>
      <c r="B66" s="25"/>
      <c r="C66" s="65"/>
      <c r="D66" s="65"/>
      <c r="E66" s="65"/>
      <c r="F66" s="65"/>
      <c r="G66" s="65"/>
      <c r="H66" s="65"/>
      <c r="I66" s="65"/>
      <c r="J66" s="66"/>
      <c r="K66" s="185"/>
      <c r="L66" s="66"/>
      <c r="M66" s="62"/>
      <c r="N66" s="66"/>
      <c r="O66" s="62"/>
      <c r="P66" s="72"/>
      <c r="Q66" s="15"/>
      <c r="R66" s="15"/>
      <c r="S66" s="15"/>
      <c r="T66" s="15"/>
    </row>
    <row r="67" spans="1:20" x14ac:dyDescent="0.25">
      <c r="A67" s="59" t="s">
        <v>482</v>
      </c>
      <c r="B67" s="25"/>
      <c r="C67" s="74">
        <f t="shared" ref="C67:J67" si="14">C29+C45+C61+C65+C16</f>
        <v>2903526</v>
      </c>
      <c r="D67" s="74">
        <f t="shared" si="14"/>
        <v>2992681</v>
      </c>
      <c r="E67" s="74">
        <f t="shared" si="14"/>
        <v>3094155</v>
      </c>
      <c r="F67" s="74">
        <f t="shared" si="14"/>
        <v>3059899</v>
      </c>
      <c r="G67" s="74">
        <f t="shared" si="14"/>
        <v>3285450</v>
      </c>
      <c r="H67" s="74">
        <f t="shared" si="14"/>
        <v>1868966</v>
      </c>
      <c r="I67" s="74">
        <f t="shared" si="14"/>
        <v>3208560</v>
      </c>
      <c r="J67" s="75">
        <f t="shared" si="14"/>
        <v>3250962</v>
      </c>
      <c r="K67" s="185">
        <f>(J67-G67)/G67</f>
        <v>-1.0497192165456786E-2</v>
      </c>
      <c r="L67" s="75">
        <f>L29+L45+L61+L65+L16</f>
        <v>0</v>
      </c>
      <c r="M67" s="62">
        <f>(L67-G67)/G67</f>
        <v>-1</v>
      </c>
      <c r="N67" s="75">
        <f>N29+N45+N61+N65+N16</f>
        <v>0</v>
      </c>
      <c r="O67" s="62">
        <f>(N67-G67)/G67</f>
        <v>-1</v>
      </c>
      <c r="P67" s="75">
        <f>P29+P45+P61+P65+P16</f>
        <v>0</v>
      </c>
      <c r="Q67" s="15"/>
      <c r="R67" s="15"/>
      <c r="S67" s="15"/>
      <c r="T67" s="15"/>
    </row>
    <row r="68" spans="1:20" x14ac:dyDescent="0.25">
      <c r="A68" s="25"/>
      <c r="B68" s="25"/>
      <c r="C68" s="65"/>
      <c r="D68" s="65"/>
      <c r="E68" s="65"/>
      <c r="F68" s="65"/>
      <c r="G68" s="65"/>
      <c r="H68" s="65"/>
      <c r="I68" s="65"/>
      <c r="J68" s="126"/>
      <c r="K68" s="192"/>
      <c r="L68" s="66"/>
      <c r="M68" s="62"/>
      <c r="N68" s="66"/>
      <c r="O68" s="62"/>
      <c r="P68" s="72"/>
      <c r="Q68" s="15"/>
      <c r="R68" s="15"/>
      <c r="S68" s="15"/>
      <c r="T68" s="15"/>
    </row>
    <row r="69" spans="1:20" x14ac:dyDescent="0.25">
      <c r="A69" s="25"/>
      <c r="B69" s="25"/>
      <c r="C69" s="65"/>
      <c r="D69" s="65"/>
      <c r="E69" s="65"/>
      <c r="F69" s="65"/>
      <c r="G69" s="65"/>
      <c r="H69" s="65"/>
      <c r="I69" s="65"/>
      <c r="J69" s="126"/>
      <c r="K69" s="192"/>
      <c r="L69" s="66"/>
      <c r="M69" s="62"/>
      <c r="N69" s="66"/>
      <c r="O69" s="62"/>
      <c r="P69" s="72"/>
      <c r="Q69" s="15"/>
      <c r="R69" s="15"/>
      <c r="S69" s="15"/>
      <c r="T69" s="15"/>
    </row>
    <row r="70" spans="1:20" x14ac:dyDescent="0.25">
      <c r="A70" s="25"/>
      <c r="B70" s="25"/>
      <c r="C70" s="65"/>
      <c r="D70" s="65"/>
      <c r="E70" s="65"/>
      <c r="F70" s="65"/>
      <c r="G70" s="65"/>
      <c r="H70" s="65"/>
      <c r="I70" s="65"/>
      <c r="J70" s="126"/>
      <c r="K70" s="192"/>
      <c r="L70" s="66"/>
      <c r="M70" s="62"/>
      <c r="N70" s="66"/>
      <c r="O70" s="62"/>
      <c r="P70" s="72"/>
      <c r="Q70" s="15"/>
      <c r="R70" s="15"/>
      <c r="S70" s="15"/>
      <c r="T70" s="15"/>
    </row>
    <row r="71" spans="1:20" x14ac:dyDescent="0.25">
      <c r="A71" s="16"/>
      <c r="B71" s="16"/>
      <c r="C71" s="17" t="str">
        <f>C36</f>
        <v>FY20-21</v>
      </c>
      <c r="D71" s="17" t="str">
        <f>D36</f>
        <v>FY21-22</v>
      </c>
      <c r="E71" s="319" t="str">
        <f>E36</f>
        <v>FY22-23</v>
      </c>
      <c r="F71" s="320"/>
      <c r="G71" s="321" t="str">
        <f>G36</f>
        <v>FY23-24</v>
      </c>
      <c r="H71" s="321"/>
      <c r="I71" s="321"/>
      <c r="J71" s="322" t="str">
        <f>J36</f>
        <v>FY24-25</v>
      </c>
      <c r="K71" s="322"/>
      <c r="L71" s="322"/>
      <c r="M71" s="322"/>
      <c r="N71" s="322"/>
      <c r="O71" s="322"/>
      <c r="P71" s="322"/>
      <c r="Q71" s="15"/>
      <c r="R71" s="15"/>
      <c r="S71" s="15"/>
      <c r="T71" s="15"/>
    </row>
    <row r="72" spans="1:20" ht="16.5" thickBot="1" x14ac:dyDescent="0.3">
      <c r="A72" s="18"/>
      <c r="B72" s="18"/>
      <c r="C72" s="19" t="s">
        <v>19</v>
      </c>
      <c r="D72" s="19" t="s">
        <v>19</v>
      </c>
      <c r="E72" s="20" t="s">
        <v>20</v>
      </c>
      <c r="F72" s="21" t="s">
        <v>19</v>
      </c>
      <c r="G72" s="22" t="s">
        <v>20</v>
      </c>
      <c r="H72" s="22" t="s">
        <v>21</v>
      </c>
      <c r="I72" s="22" t="s">
        <v>22</v>
      </c>
      <c r="J72" s="317" t="s">
        <v>23</v>
      </c>
      <c r="K72" s="317"/>
      <c r="L72" s="317" t="s">
        <v>12</v>
      </c>
      <c r="M72" s="317"/>
      <c r="N72" s="317" t="s">
        <v>24</v>
      </c>
      <c r="O72" s="317"/>
      <c r="P72" s="23" t="s">
        <v>14</v>
      </c>
      <c r="Q72" s="15"/>
      <c r="R72" s="15"/>
      <c r="S72" s="15"/>
      <c r="T72" s="15"/>
    </row>
    <row r="73" spans="1:20" ht="16.5" thickTop="1" x14ac:dyDescent="0.25">
      <c r="A73" s="59" t="s">
        <v>62</v>
      </c>
      <c r="B73" s="25"/>
      <c r="C73" s="65"/>
      <c r="D73" s="65"/>
      <c r="E73" s="65"/>
      <c r="F73" s="65"/>
      <c r="G73" s="65"/>
      <c r="H73" s="65"/>
      <c r="I73" s="65"/>
      <c r="J73" s="66"/>
      <c r="K73" s="185"/>
      <c r="L73" s="66"/>
      <c r="M73" s="62"/>
      <c r="N73" s="66"/>
      <c r="O73" s="62"/>
      <c r="P73" s="72"/>
      <c r="Q73" s="15"/>
      <c r="R73" s="15"/>
      <c r="S73" s="15"/>
      <c r="T73" s="15"/>
    </row>
    <row r="74" spans="1:20" x14ac:dyDescent="0.25">
      <c r="A74" s="29">
        <v>44255</v>
      </c>
      <c r="B74" s="76" t="s">
        <v>483</v>
      </c>
      <c r="C74" s="31">
        <v>19479</v>
      </c>
      <c r="D74" s="33">
        <v>13595</v>
      </c>
      <c r="E74" s="34">
        <v>20000</v>
      </c>
      <c r="F74" s="33">
        <v>10302</v>
      </c>
      <c r="G74" s="34">
        <v>15000</v>
      </c>
      <c r="H74" s="34">
        <v>780</v>
      </c>
      <c r="I74" s="34">
        <v>1800</v>
      </c>
      <c r="J74" s="35">
        <v>10000</v>
      </c>
      <c r="K74" s="287">
        <f>(J74-G74)/G74</f>
        <v>-0.33333333333333331</v>
      </c>
      <c r="L74" s="118"/>
      <c r="M74" s="37">
        <f>(L74-G74)/G74</f>
        <v>-1</v>
      </c>
      <c r="N74" s="35"/>
      <c r="O74" s="37">
        <f>(N74-G74)/G74</f>
        <v>-1</v>
      </c>
      <c r="P74" s="38"/>
      <c r="Q74" s="15"/>
      <c r="R74" s="15"/>
      <c r="S74" s="15"/>
      <c r="T74" s="15"/>
    </row>
    <row r="75" spans="1:20" x14ac:dyDescent="0.25">
      <c r="A75" s="39">
        <v>44260</v>
      </c>
      <c r="B75" s="25" t="s">
        <v>484</v>
      </c>
      <c r="C75" s="41">
        <v>267324</v>
      </c>
      <c r="D75" s="43">
        <v>271498</v>
      </c>
      <c r="E75" s="44">
        <v>265000</v>
      </c>
      <c r="F75" s="43">
        <v>356064</v>
      </c>
      <c r="G75" s="44">
        <v>330000</v>
      </c>
      <c r="H75" s="44">
        <v>72110</v>
      </c>
      <c r="I75" s="44">
        <v>287097</v>
      </c>
      <c r="J75" s="45">
        <v>290000</v>
      </c>
      <c r="K75" s="289">
        <f>(J75-G75)/G75</f>
        <v>-0.12121212121212122</v>
      </c>
      <c r="L75" s="64"/>
      <c r="M75" s="47">
        <f>(L75-G75)/G75</f>
        <v>-1</v>
      </c>
      <c r="N75" s="45"/>
      <c r="O75" s="47">
        <f>(N75-G75)/G75</f>
        <v>-1</v>
      </c>
      <c r="P75" s="48"/>
      <c r="Q75" s="15"/>
      <c r="R75" s="15"/>
      <c r="S75" s="15"/>
      <c r="T75" s="15"/>
    </row>
    <row r="76" spans="1:20" x14ac:dyDescent="0.25">
      <c r="A76" s="39">
        <v>44411</v>
      </c>
      <c r="B76" s="25" t="s">
        <v>485</v>
      </c>
      <c r="C76" s="41">
        <v>0</v>
      </c>
      <c r="D76" s="43">
        <v>0</v>
      </c>
      <c r="E76" s="44">
        <v>0</v>
      </c>
      <c r="F76" s="43">
        <v>3190</v>
      </c>
      <c r="G76" s="44">
        <v>0</v>
      </c>
      <c r="H76" s="44">
        <v>0</v>
      </c>
      <c r="I76" s="44">
        <v>3200</v>
      </c>
      <c r="J76" s="45">
        <v>3000</v>
      </c>
      <c r="K76" s="289">
        <v>0</v>
      </c>
      <c r="L76" s="64"/>
      <c r="M76" s="47">
        <v>0</v>
      </c>
      <c r="N76" s="45"/>
      <c r="O76" s="47">
        <v>0</v>
      </c>
      <c r="P76" s="48"/>
      <c r="Q76" s="15"/>
      <c r="R76" s="15"/>
      <c r="S76" s="15"/>
      <c r="T76" s="15"/>
    </row>
    <row r="77" spans="1:20" x14ac:dyDescent="0.25">
      <c r="A77" s="39">
        <v>48505</v>
      </c>
      <c r="B77" s="25" t="s">
        <v>486</v>
      </c>
      <c r="C77" s="41">
        <v>2657105</v>
      </c>
      <c r="D77" s="43">
        <v>2657105</v>
      </c>
      <c r="E77" s="44">
        <v>2657105</v>
      </c>
      <c r="F77" s="43">
        <v>2657105</v>
      </c>
      <c r="G77" s="44">
        <v>2657105</v>
      </c>
      <c r="H77" s="44">
        <v>2657105</v>
      </c>
      <c r="I77" s="44">
        <v>2657105</v>
      </c>
      <c r="J77" s="45">
        <v>2657105</v>
      </c>
      <c r="K77" s="289">
        <f>(J77-G77)/G77</f>
        <v>0</v>
      </c>
      <c r="L77" s="64"/>
      <c r="M77" s="47">
        <f>(L77-G77)/G77</f>
        <v>-1</v>
      </c>
      <c r="N77" s="45"/>
      <c r="O77" s="47">
        <f>(N77-G77)/G77</f>
        <v>-1</v>
      </c>
      <c r="P77" s="48"/>
      <c r="Q77" s="15"/>
      <c r="R77" s="15"/>
      <c r="S77" s="15"/>
      <c r="T77" s="15"/>
    </row>
    <row r="78" spans="1:20" x14ac:dyDescent="0.25">
      <c r="A78" s="49">
        <v>48508</v>
      </c>
      <c r="B78" s="77" t="s">
        <v>487</v>
      </c>
      <c r="C78" s="51">
        <v>34701</v>
      </c>
      <c r="D78" s="53">
        <v>67556</v>
      </c>
      <c r="E78" s="54">
        <v>152050</v>
      </c>
      <c r="F78" s="53">
        <v>152050</v>
      </c>
      <c r="G78" s="54">
        <v>283345</v>
      </c>
      <c r="H78" s="54">
        <v>283345</v>
      </c>
      <c r="I78" s="54">
        <v>283345</v>
      </c>
      <c r="J78" s="55">
        <v>290857</v>
      </c>
      <c r="K78" s="291">
        <f>(J78-G78)/G78</f>
        <v>2.6511849512078915E-2</v>
      </c>
      <c r="L78" s="119"/>
      <c r="M78" s="57">
        <f>(L78-G78)/G78</f>
        <v>-1</v>
      </c>
      <c r="N78" s="55"/>
      <c r="O78" s="57">
        <f>(N78-G78)/G78</f>
        <v>-1</v>
      </c>
      <c r="P78" s="73"/>
      <c r="Q78" s="15"/>
      <c r="R78" s="15"/>
      <c r="S78" s="15"/>
      <c r="T78" s="15"/>
    </row>
    <row r="79" spans="1:20" x14ac:dyDescent="0.25">
      <c r="A79" s="59" t="s">
        <v>488</v>
      </c>
      <c r="B79" s="59"/>
      <c r="C79" s="74">
        <f t="shared" ref="C79:J79" si="15">SUM(C74:C78)</f>
        <v>2978609</v>
      </c>
      <c r="D79" s="74">
        <f t="shared" si="15"/>
        <v>3009754</v>
      </c>
      <c r="E79" s="74">
        <f t="shared" si="15"/>
        <v>3094155</v>
      </c>
      <c r="F79" s="74">
        <f t="shared" si="15"/>
        <v>3178711</v>
      </c>
      <c r="G79" s="74">
        <f t="shared" si="15"/>
        <v>3285450</v>
      </c>
      <c r="H79" s="74">
        <f t="shared" si="15"/>
        <v>3013340</v>
      </c>
      <c r="I79" s="74">
        <f t="shared" si="15"/>
        <v>3232547</v>
      </c>
      <c r="J79" s="75">
        <f t="shared" si="15"/>
        <v>3250962</v>
      </c>
      <c r="K79" s="185">
        <f>(J79-G79)/G79</f>
        <v>-1.0497192165456786E-2</v>
      </c>
      <c r="L79" s="75">
        <f>SUM(L74:L78)</f>
        <v>0</v>
      </c>
      <c r="M79" s="62">
        <f>(L79-G79)/G79</f>
        <v>-1</v>
      </c>
      <c r="N79" s="75">
        <f>SUM(N74:N78)</f>
        <v>0</v>
      </c>
      <c r="O79" s="62">
        <f>(N79-G79)/G79</f>
        <v>-1</v>
      </c>
      <c r="P79" s="75">
        <f>SUM(P74:P78)</f>
        <v>0</v>
      </c>
      <c r="Q79" s="15"/>
      <c r="R79" s="15"/>
      <c r="S79" s="15"/>
      <c r="T79" s="15"/>
    </row>
    <row r="80" spans="1:20" x14ac:dyDescent="0.25">
      <c r="A80" s="25"/>
      <c r="B80" s="25"/>
      <c r="C80" s="65"/>
      <c r="D80" s="65"/>
      <c r="E80" s="65"/>
      <c r="F80" s="65"/>
      <c r="G80" s="65"/>
      <c r="H80" s="65"/>
      <c r="I80" s="65"/>
      <c r="J80" s="66"/>
      <c r="K80" s="185"/>
      <c r="L80" s="66"/>
      <c r="M80" s="62"/>
      <c r="N80" s="66"/>
      <c r="O80" s="62"/>
      <c r="P80" s="72"/>
      <c r="Q80" s="15"/>
      <c r="R80" s="15"/>
      <c r="S80" s="15"/>
      <c r="T80" s="15"/>
    </row>
    <row r="81" spans="1:20" x14ac:dyDescent="0.25">
      <c r="A81" s="25"/>
      <c r="B81" s="25"/>
      <c r="C81" s="65"/>
      <c r="D81" s="65"/>
      <c r="E81" s="65"/>
      <c r="F81" s="65"/>
      <c r="G81" s="65"/>
      <c r="H81" s="65"/>
      <c r="I81" s="65"/>
      <c r="J81" s="66"/>
      <c r="K81" s="185"/>
      <c r="L81" s="66"/>
      <c r="M81" s="62"/>
      <c r="N81" s="66"/>
      <c r="O81" s="62"/>
      <c r="P81" s="72"/>
      <c r="Q81" s="15"/>
      <c r="R81" s="15"/>
      <c r="S81" s="15"/>
      <c r="T81" s="15"/>
    </row>
    <row r="82" spans="1:20" ht="16.5" thickBot="1" x14ac:dyDescent="0.3">
      <c r="A82" s="79" t="s">
        <v>489</v>
      </c>
      <c r="B82" s="79"/>
      <c r="C82" s="80">
        <f t="shared" ref="C82:J82" si="16">C67-C79</f>
        <v>-75083</v>
      </c>
      <c r="D82" s="80">
        <f t="shared" si="16"/>
        <v>-17073</v>
      </c>
      <c r="E82" s="80">
        <f t="shared" si="16"/>
        <v>0</v>
      </c>
      <c r="F82" s="80">
        <f t="shared" si="16"/>
        <v>-118812</v>
      </c>
      <c r="G82" s="80">
        <f t="shared" si="16"/>
        <v>0</v>
      </c>
      <c r="H82" s="80">
        <f t="shared" si="16"/>
        <v>-1144374</v>
      </c>
      <c r="I82" s="80">
        <f t="shared" si="16"/>
        <v>-23987</v>
      </c>
      <c r="J82" s="81">
        <f t="shared" si="16"/>
        <v>0</v>
      </c>
      <c r="K82" s="190">
        <v>0</v>
      </c>
      <c r="L82" s="81">
        <f>L67-L79</f>
        <v>0</v>
      </c>
      <c r="M82" s="82">
        <v>0</v>
      </c>
      <c r="N82" s="81">
        <f>N67-N79</f>
        <v>0</v>
      </c>
      <c r="O82" s="82">
        <v>0</v>
      </c>
      <c r="P82" s="81">
        <f>P67-P79</f>
        <v>0</v>
      </c>
      <c r="Q82" s="15"/>
      <c r="R82" s="15"/>
      <c r="S82" s="15"/>
      <c r="T82" s="15"/>
    </row>
    <row r="83" spans="1:20" x14ac:dyDescent="0.25">
      <c r="A83" s="25"/>
      <c r="B83" s="25"/>
      <c r="C83" s="65"/>
      <c r="D83" s="65"/>
      <c r="E83" s="65"/>
      <c r="F83" s="65"/>
      <c r="G83" s="65"/>
      <c r="H83" s="65"/>
      <c r="I83" s="65"/>
      <c r="J83" s="65"/>
      <c r="K83" s="83"/>
      <c r="L83" s="65"/>
      <c r="M83" s="83"/>
      <c r="N83" s="65"/>
      <c r="O83" s="65"/>
      <c r="P83" s="83"/>
      <c r="Q83" s="15"/>
      <c r="R83" s="15"/>
      <c r="S83" s="15"/>
      <c r="T83" s="15"/>
    </row>
    <row r="84" spans="1:20" x14ac:dyDescent="0.25">
      <c r="A84" s="25"/>
      <c r="B84" s="25"/>
      <c r="C84" s="65"/>
      <c r="D84" s="65"/>
      <c r="E84" s="65"/>
      <c r="F84" s="65"/>
      <c r="G84" s="65"/>
      <c r="H84" s="65"/>
      <c r="I84" s="65"/>
      <c r="J84" s="65"/>
      <c r="K84" s="83"/>
      <c r="L84" s="65"/>
      <c r="M84" s="83"/>
      <c r="N84" s="65"/>
      <c r="O84" s="65"/>
      <c r="P84" s="83"/>
      <c r="Q84" s="15"/>
      <c r="R84" s="15"/>
      <c r="S84" s="15"/>
      <c r="T84" s="15"/>
    </row>
    <row r="85" spans="1:20" x14ac:dyDescent="0.25">
      <c r="A85" s="25"/>
      <c r="B85" s="25"/>
      <c r="C85" s="65"/>
      <c r="D85" s="65"/>
      <c r="E85" s="65"/>
      <c r="F85" s="65"/>
      <c r="G85" s="65"/>
      <c r="H85" s="65"/>
      <c r="I85" s="65"/>
      <c r="J85" s="65"/>
      <c r="K85" s="83"/>
      <c r="L85" s="65"/>
      <c r="M85" s="83"/>
      <c r="N85" s="65"/>
      <c r="O85" s="65"/>
      <c r="P85" s="83"/>
      <c r="Q85" s="15"/>
      <c r="R85" s="15"/>
      <c r="S85" s="15"/>
      <c r="T85" s="15"/>
    </row>
    <row r="86" spans="1:20" x14ac:dyDescent="0.25">
      <c r="A86" s="25"/>
      <c r="B86" s="25"/>
      <c r="C86" s="65"/>
      <c r="D86" s="65"/>
      <c r="E86" s="65"/>
      <c r="F86" s="65"/>
      <c r="G86" s="65"/>
      <c r="H86" s="65"/>
      <c r="I86" s="65"/>
      <c r="J86" s="65"/>
      <c r="K86" s="83"/>
      <c r="L86" s="65"/>
      <c r="M86" s="83"/>
      <c r="N86" s="65"/>
      <c r="O86" s="65"/>
      <c r="P86" s="83"/>
      <c r="Q86" s="15"/>
      <c r="R86" s="15"/>
      <c r="S86" s="15"/>
      <c r="T86" s="15"/>
    </row>
    <row r="87" spans="1:20" x14ac:dyDescent="0.25">
      <c r="A87" s="25"/>
      <c r="B87" s="25"/>
      <c r="C87" s="65"/>
      <c r="D87" s="65"/>
      <c r="E87" s="65"/>
      <c r="F87" s="65"/>
      <c r="G87" s="65"/>
      <c r="H87" s="65"/>
      <c r="I87" s="65"/>
      <c r="J87" s="65"/>
      <c r="K87" s="83"/>
      <c r="L87" s="65"/>
      <c r="M87" s="83"/>
      <c r="N87" s="65"/>
      <c r="O87" s="65"/>
      <c r="P87" s="83"/>
      <c r="Q87" s="15"/>
      <c r="R87" s="15"/>
      <c r="S87" s="15"/>
      <c r="T87" s="15"/>
    </row>
    <row r="88" spans="1:20" x14ac:dyDescent="0.25">
      <c r="A88" s="25"/>
      <c r="B88" s="25"/>
      <c r="C88" s="65"/>
      <c r="D88" s="65"/>
      <c r="E88" s="65"/>
      <c r="F88" s="65"/>
      <c r="G88" s="65"/>
      <c r="H88" s="65"/>
      <c r="I88" s="65"/>
      <c r="J88" s="65"/>
      <c r="K88" s="83"/>
      <c r="L88" s="65"/>
      <c r="M88" s="83"/>
      <c r="N88" s="65"/>
      <c r="O88" s="65"/>
      <c r="P88" s="83"/>
      <c r="Q88" s="15"/>
      <c r="R88" s="15"/>
      <c r="S88" s="15"/>
      <c r="T88" s="15"/>
    </row>
    <row r="89" spans="1:20" x14ac:dyDescent="0.25">
      <c r="A89" s="25"/>
      <c r="B89" s="25"/>
      <c r="C89" s="65"/>
      <c r="D89" s="65"/>
      <c r="E89" s="65"/>
      <c r="F89" s="65"/>
      <c r="G89" s="65"/>
      <c r="H89" s="65"/>
      <c r="I89" s="65"/>
      <c r="J89" s="65"/>
      <c r="K89" s="83"/>
      <c r="L89" s="65"/>
      <c r="M89" s="83"/>
      <c r="N89" s="65"/>
      <c r="O89" s="65"/>
      <c r="P89" s="83"/>
      <c r="Q89" s="15"/>
      <c r="R89" s="15"/>
      <c r="S89" s="15"/>
      <c r="T89" s="15"/>
    </row>
    <row r="90" spans="1:20" x14ac:dyDescent="0.25">
      <c r="A90" s="25"/>
      <c r="B90" s="25"/>
      <c r="C90" s="65"/>
      <c r="D90" s="65"/>
      <c r="E90" s="65"/>
      <c r="F90" s="65"/>
      <c r="G90" s="65"/>
      <c r="H90" s="65"/>
      <c r="I90" s="65"/>
      <c r="J90" s="65"/>
      <c r="K90" s="83"/>
      <c r="L90" s="65"/>
      <c r="M90" s="83"/>
      <c r="N90" s="65"/>
      <c r="O90" s="65"/>
      <c r="P90" s="83"/>
      <c r="Q90" s="15"/>
      <c r="R90" s="15"/>
      <c r="S90" s="15"/>
      <c r="T90" s="15"/>
    </row>
    <row r="91" spans="1:20" x14ac:dyDescent="0.25">
      <c r="A91" s="25"/>
      <c r="B91" s="25"/>
      <c r="C91" s="65"/>
      <c r="D91" s="65"/>
      <c r="E91" s="65"/>
      <c r="F91" s="65"/>
      <c r="G91" s="65"/>
      <c r="H91" s="65"/>
      <c r="I91" s="65"/>
      <c r="J91" s="65"/>
      <c r="K91" s="25"/>
      <c r="L91" s="65"/>
      <c r="M91" s="25"/>
      <c r="N91" s="65"/>
      <c r="O91" s="65"/>
      <c r="P91" s="25"/>
      <c r="Q91" s="15"/>
      <c r="R91" s="15"/>
      <c r="S91" s="15"/>
      <c r="T91" s="15"/>
    </row>
    <row r="92" spans="1:20" x14ac:dyDescent="0.25">
      <c r="A92" s="25"/>
      <c r="B92" s="25"/>
      <c r="C92" s="65"/>
      <c r="D92" s="65"/>
      <c r="E92" s="65"/>
      <c r="F92" s="65"/>
      <c r="G92" s="65"/>
      <c r="H92" s="65"/>
      <c r="I92" s="65"/>
      <c r="J92" s="65"/>
      <c r="K92" s="25"/>
      <c r="L92" s="65"/>
      <c r="M92" s="25"/>
      <c r="N92" s="65"/>
      <c r="O92" s="65"/>
      <c r="P92" s="25"/>
      <c r="Q92" s="15"/>
      <c r="R92" s="15"/>
      <c r="S92" s="15"/>
      <c r="T92" s="15"/>
    </row>
    <row r="93" spans="1:20" x14ac:dyDescent="0.25">
      <c r="A93" s="25"/>
      <c r="B93" s="25"/>
      <c r="C93" s="65"/>
      <c r="D93" s="65"/>
      <c r="E93" s="65"/>
      <c r="F93" s="65"/>
      <c r="G93" s="65"/>
      <c r="H93" s="65"/>
      <c r="I93" s="65"/>
      <c r="J93" s="65"/>
      <c r="K93" s="25"/>
      <c r="L93" s="65"/>
      <c r="M93" s="25"/>
      <c r="N93" s="65"/>
      <c r="O93" s="65"/>
      <c r="P93" s="25"/>
      <c r="Q93" s="15"/>
      <c r="R93" s="15"/>
      <c r="S93" s="15"/>
      <c r="T93" s="15"/>
    </row>
    <row r="94" spans="1:20" x14ac:dyDescent="0.25">
      <c r="A94" s="25"/>
      <c r="B94" s="25"/>
      <c r="C94" s="25"/>
      <c r="D94" s="25"/>
      <c r="E94" s="25"/>
      <c r="F94" s="25"/>
      <c r="G94" s="25"/>
      <c r="H94" s="25"/>
      <c r="I94" s="25"/>
      <c r="J94" s="25"/>
      <c r="K94" s="25"/>
      <c r="L94" s="25"/>
      <c r="M94" s="25"/>
      <c r="N94" s="25"/>
      <c r="O94" s="25"/>
      <c r="P94" s="25"/>
      <c r="Q94" s="15"/>
      <c r="R94" s="15"/>
      <c r="S94" s="15"/>
      <c r="T94" s="15"/>
    </row>
    <row r="95" spans="1:20" x14ac:dyDescent="0.25">
      <c r="A95" s="25"/>
      <c r="B95" s="25"/>
      <c r="C95" s="25"/>
      <c r="D95" s="25"/>
      <c r="E95" s="25"/>
      <c r="F95" s="25"/>
      <c r="G95" s="25"/>
      <c r="H95" s="25"/>
      <c r="I95" s="25"/>
      <c r="J95" s="25"/>
      <c r="K95" s="25"/>
      <c r="L95" s="25"/>
      <c r="M95" s="25"/>
      <c r="N95" s="25"/>
      <c r="O95" s="25"/>
      <c r="P95" s="25"/>
      <c r="Q95" s="15"/>
      <c r="R95" s="15"/>
      <c r="S95" s="15"/>
      <c r="T95" s="15"/>
    </row>
    <row r="96" spans="1:20" x14ac:dyDescent="0.25">
      <c r="A96" s="25"/>
      <c r="B96" s="25"/>
      <c r="C96" s="25"/>
      <c r="D96" s="25"/>
      <c r="E96" s="25"/>
      <c r="F96" s="25"/>
      <c r="G96" s="25"/>
      <c r="H96" s="25"/>
      <c r="I96" s="25"/>
      <c r="J96" s="25"/>
      <c r="K96" s="25"/>
      <c r="L96" s="25"/>
      <c r="M96" s="25"/>
      <c r="N96" s="25"/>
      <c r="O96" s="25"/>
      <c r="P96" s="25"/>
      <c r="Q96" s="15"/>
      <c r="R96" s="15"/>
      <c r="S96" s="15"/>
      <c r="T96" s="15"/>
    </row>
    <row r="97" spans="1:20" x14ac:dyDescent="0.25">
      <c r="A97" s="25"/>
      <c r="B97" s="25"/>
      <c r="C97" s="25"/>
      <c r="D97" s="25"/>
      <c r="E97" s="25"/>
      <c r="F97" s="25"/>
      <c r="G97" s="25"/>
      <c r="H97" s="25"/>
      <c r="I97" s="25"/>
      <c r="J97" s="25"/>
      <c r="K97" s="25"/>
      <c r="L97" s="25"/>
      <c r="M97" s="25"/>
      <c r="N97" s="25"/>
      <c r="O97" s="25"/>
      <c r="P97" s="25"/>
      <c r="Q97" s="15"/>
      <c r="R97" s="15"/>
      <c r="S97" s="15"/>
      <c r="T97" s="15"/>
    </row>
    <row r="98" spans="1:20" x14ac:dyDescent="0.25">
      <c r="A98" s="25"/>
      <c r="B98" s="25"/>
      <c r="C98" s="25"/>
      <c r="D98" s="25"/>
      <c r="E98" s="25"/>
      <c r="F98" s="25"/>
      <c r="G98" s="25"/>
      <c r="H98" s="25"/>
      <c r="I98" s="25"/>
      <c r="J98" s="25"/>
      <c r="K98" s="25"/>
      <c r="L98" s="25"/>
      <c r="M98" s="25"/>
      <c r="N98" s="25"/>
      <c r="O98" s="25"/>
      <c r="P98" s="25"/>
      <c r="Q98" s="15"/>
      <c r="R98" s="15"/>
      <c r="S98" s="15"/>
      <c r="T98" s="15"/>
    </row>
    <row r="99" spans="1:20" x14ac:dyDescent="0.25">
      <c r="A99" s="25"/>
      <c r="B99" s="25"/>
      <c r="C99" s="25"/>
      <c r="D99" s="25"/>
      <c r="E99" s="25"/>
      <c r="F99" s="25"/>
      <c r="G99" s="25"/>
      <c r="H99" s="25"/>
      <c r="I99" s="25"/>
      <c r="J99" s="25"/>
      <c r="K99" s="25"/>
      <c r="L99" s="25"/>
      <c r="M99" s="25"/>
      <c r="N99" s="25"/>
      <c r="O99" s="25"/>
      <c r="P99" s="25"/>
      <c r="Q99" s="15"/>
      <c r="R99" s="15"/>
      <c r="S99" s="15"/>
      <c r="T99" s="15"/>
    </row>
    <row r="100" spans="1:20" x14ac:dyDescent="0.25">
      <c r="A100" s="25"/>
      <c r="B100" s="25"/>
      <c r="C100" s="25"/>
      <c r="D100" s="25"/>
      <c r="E100" s="25"/>
      <c r="F100" s="25"/>
      <c r="G100" s="25"/>
      <c r="H100" s="25"/>
      <c r="I100" s="25"/>
      <c r="J100" s="25"/>
      <c r="K100" s="25"/>
      <c r="L100" s="25"/>
      <c r="M100" s="25"/>
      <c r="N100" s="25"/>
      <c r="O100" s="25"/>
      <c r="P100" s="25"/>
      <c r="Q100" s="15"/>
      <c r="R100" s="15"/>
      <c r="S100" s="15"/>
      <c r="T100" s="15"/>
    </row>
    <row r="101" spans="1:20" x14ac:dyDescent="0.25">
      <c r="A101" s="25"/>
      <c r="B101" s="25"/>
      <c r="C101" s="25"/>
      <c r="D101" s="25"/>
      <c r="E101" s="25"/>
      <c r="F101" s="25"/>
      <c r="G101" s="25"/>
      <c r="H101" s="25"/>
      <c r="I101" s="25"/>
      <c r="J101" s="25"/>
      <c r="K101" s="25"/>
      <c r="L101" s="25"/>
      <c r="M101" s="25"/>
      <c r="N101" s="25"/>
      <c r="O101" s="25"/>
      <c r="P101" s="25"/>
      <c r="Q101" s="15"/>
      <c r="R101" s="15"/>
      <c r="S101" s="15"/>
      <c r="T101" s="15"/>
    </row>
    <row r="102" spans="1:20" x14ac:dyDescent="0.25">
      <c r="A102" s="25"/>
      <c r="B102" s="25"/>
      <c r="C102" s="25"/>
      <c r="D102" s="25"/>
      <c r="E102" s="25"/>
      <c r="F102" s="25"/>
      <c r="G102" s="25"/>
      <c r="H102" s="25"/>
      <c r="I102" s="25"/>
      <c r="J102" s="25"/>
      <c r="K102" s="25"/>
      <c r="L102" s="25"/>
      <c r="M102" s="25"/>
      <c r="N102" s="25"/>
      <c r="O102" s="25"/>
      <c r="P102" s="25"/>
      <c r="Q102" s="15"/>
      <c r="R102" s="15"/>
      <c r="S102" s="15"/>
      <c r="T102" s="15"/>
    </row>
    <row r="103" spans="1:20" x14ac:dyDescent="0.25">
      <c r="A103" s="25"/>
      <c r="B103" s="25"/>
      <c r="C103" s="25"/>
      <c r="D103" s="25"/>
      <c r="E103" s="25"/>
      <c r="F103" s="25"/>
      <c r="G103" s="25"/>
      <c r="H103" s="25"/>
      <c r="I103" s="25"/>
      <c r="J103" s="25"/>
      <c r="K103" s="25"/>
      <c r="L103" s="25"/>
      <c r="M103" s="25"/>
      <c r="N103" s="25"/>
      <c r="O103" s="25"/>
      <c r="P103" s="25"/>
      <c r="Q103" s="15"/>
      <c r="R103" s="15"/>
      <c r="S103" s="15"/>
      <c r="T103" s="15"/>
    </row>
    <row r="104" spans="1:20" x14ac:dyDescent="0.25">
      <c r="A104" s="25"/>
      <c r="B104" s="25"/>
      <c r="C104" s="25"/>
      <c r="D104" s="25"/>
      <c r="E104" s="25"/>
      <c r="F104" s="25"/>
      <c r="G104" s="25"/>
      <c r="H104" s="25"/>
      <c r="I104" s="25"/>
      <c r="J104" s="25"/>
      <c r="K104" s="25"/>
      <c r="L104" s="25"/>
      <c r="M104" s="25"/>
      <c r="N104" s="25"/>
      <c r="O104" s="25"/>
      <c r="P104" s="25"/>
      <c r="Q104" s="15"/>
      <c r="R104" s="15"/>
      <c r="S104" s="15"/>
      <c r="T104" s="15"/>
    </row>
    <row r="105" spans="1:20" x14ac:dyDescent="0.25">
      <c r="Q105" s="15"/>
      <c r="R105" s="15"/>
      <c r="S105" s="15"/>
      <c r="T105" s="15"/>
    </row>
    <row r="106" spans="1:20" x14ac:dyDescent="0.25">
      <c r="Q106" s="15"/>
      <c r="R106" s="15"/>
      <c r="S106" s="15"/>
      <c r="T106" s="15"/>
    </row>
  </sheetData>
  <mergeCells count="22">
    <mergeCell ref="E71:F71"/>
    <mergeCell ref="G71:I71"/>
    <mergeCell ref="J71:P71"/>
    <mergeCell ref="J72:K72"/>
    <mergeCell ref="L72:M72"/>
    <mergeCell ref="N72:O72"/>
    <mergeCell ref="A7:B7"/>
    <mergeCell ref="E36:F36"/>
    <mergeCell ref="G36:I36"/>
    <mergeCell ref="J36:P36"/>
    <mergeCell ref="A1:P1"/>
    <mergeCell ref="A2:P2"/>
    <mergeCell ref="A3:P3"/>
    <mergeCell ref="E5:F5"/>
    <mergeCell ref="G5:I5"/>
    <mergeCell ref="J5:P5"/>
    <mergeCell ref="J37:K37"/>
    <mergeCell ref="L37:M37"/>
    <mergeCell ref="N37:O37"/>
    <mergeCell ref="J6:K6"/>
    <mergeCell ref="L6:M6"/>
    <mergeCell ref="N6:O6"/>
  </mergeCells>
  <printOptions horizontalCentered="1"/>
  <pageMargins left="0.7" right="0.7" top="0.75" bottom="0.75" header="0.3" footer="0.3"/>
  <pageSetup scale="92" fitToHeight="0" orientation="landscape" r:id="rId1"/>
  <headerFooter>
    <oddFooter>&amp;R&amp;P</oddFooter>
  </headerFooter>
  <colBreaks count="1" manualBreakCount="1">
    <brk id="16"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57F8C-A2CE-426E-8455-EA121364D476}">
  <sheetPr>
    <pageSetUpPr fitToPage="1"/>
  </sheetPr>
  <dimension ref="A1:F62"/>
  <sheetViews>
    <sheetView view="pageLayout" topLeftCell="A34" zoomScaleNormal="100" workbookViewId="0">
      <selection activeCell="K17" sqref="K17"/>
    </sheetView>
  </sheetViews>
  <sheetFormatPr defaultRowHeight="15.75" x14ac:dyDescent="0.25"/>
  <cols>
    <col min="1" max="1" width="7.42578125" style="15" customWidth="1"/>
    <col min="2" max="2" width="32" style="15" bestFit="1" customWidth="1"/>
    <col min="3" max="3" width="7.42578125" style="15" customWidth="1"/>
    <col min="4" max="4" width="57" style="15" customWidth="1"/>
    <col min="5" max="5" width="13" style="15" customWidth="1"/>
    <col min="6" max="6" width="7.7109375" style="15" customWidth="1"/>
    <col min="7" max="16384" width="9.140625" style="15"/>
  </cols>
  <sheetData>
    <row r="1" spans="1:6" x14ac:dyDescent="0.25">
      <c r="A1" s="314" t="s">
        <v>459</v>
      </c>
      <c r="B1" s="314"/>
      <c r="C1" s="314"/>
      <c r="D1" s="314"/>
      <c r="E1" s="314"/>
      <c r="F1" s="314"/>
    </row>
    <row r="2" spans="1:6" x14ac:dyDescent="0.25">
      <c r="A2" s="314" t="s">
        <v>460</v>
      </c>
      <c r="B2" s="314"/>
      <c r="C2" s="314"/>
      <c r="D2" s="314"/>
      <c r="E2" s="314"/>
      <c r="F2" s="314"/>
    </row>
    <row r="3" spans="1:6" x14ac:dyDescent="0.25">
      <c r="A3" s="323" t="s">
        <v>427</v>
      </c>
      <c r="B3" s="323"/>
      <c r="C3" s="323"/>
      <c r="D3" s="323"/>
      <c r="E3" s="323"/>
      <c r="F3" s="323"/>
    </row>
    <row r="4" spans="1:6" x14ac:dyDescent="0.25">
      <c r="A4" s="25"/>
      <c r="B4" s="25"/>
      <c r="C4" s="25"/>
      <c r="D4" s="25"/>
      <c r="E4" s="25"/>
    </row>
    <row r="5" spans="1:6" ht="15.75" customHeight="1" x14ac:dyDescent="0.25">
      <c r="A5" s="326" t="s">
        <v>67</v>
      </c>
      <c r="B5" s="84"/>
      <c r="C5" s="326" t="s">
        <v>68</v>
      </c>
      <c r="D5" s="85" t="s">
        <v>69</v>
      </c>
      <c r="E5" s="326" t="s">
        <v>70</v>
      </c>
      <c r="F5" s="86"/>
    </row>
    <row r="6" spans="1:6" ht="16.5" thickBot="1" x14ac:dyDescent="0.3">
      <c r="A6" s="327"/>
      <c r="B6" s="87" t="s">
        <v>71</v>
      </c>
      <c r="C6" s="327"/>
      <c r="D6" s="88" t="s">
        <v>72</v>
      </c>
      <c r="E6" s="327"/>
      <c r="F6" s="88" t="s">
        <v>73</v>
      </c>
    </row>
    <row r="7" spans="1:6" ht="16.5" thickTop="1" x14ac:dyDescent="0.25">
      <c r="A7" s="324" t="str">
        <f>'Transport 305 &amp; 306'!A7</f>
        <v>EXPENDITURES</v>
      </c>
      <c r="B7" s="324"/>
      <c r="C7" s="324"/>
      <c r="D7" s="324"/>
      <c r="E7" s="25"/>
    </row>
    <row r="8" spans="1:6" x14ac:dyDescent="0.25">
      <c r="A8" s="325" t="str">
        <f>'Transport 305 &amp; 306'!A8</f>
        <v>Personnel Services</v>
      </c>
      <c r="B8" s="325"/>
      <c r="C8" s="325"/>
      <c r="D8" s="325"/>
      <c r="E8" s="77"/>
      <c r="F8" s="89"/>
    </row>
    <row r="9" spans="1:6" x14ac:dyDescent="0.25">
      <c r="A9" s="90">
        <f>'Transport 305 &amp; 306'!A9</f>
        <v>51011</v>
      </c>
      <c r="B9" s="90" t="str">
        <f>'Transport 305 &amp; 306'!B9</f>
        <v>Shift Supervisor Wages</v>
      </c>
      <c r="C9" s="91" t="s">
        <v>74</v>
      </c>
      <c r="D9" s="77" t="s">
        <v>490</v>
      </c>
      <c r="E9" s="54">
        <f>'Transport 305 &amp; 306'!J9</f>
        <v>46987</v>
      </c>
      <c r="F9" s="92">
        <f>'Transport 305 &amp; 306'!K9</f>
        <v>-0.11034743917447695</v>
      </c>
    </row>
    <row r="10" spans="1:6" ht="26.25" x14ac:dyDescent="0.25">
      <c r="A10" s="90">
        <f>'Transport 305 &amp; 306'!A10</f>
        <v>51020</v>
      </c>
      <c r="B10" s="90" t="str">
        <f>'Transport 305 &amp; 306'!B10</f>
        <v>Program Deputy Wages</v>
      </c>
      <c r="C10" s="91" t="s">
        <v>74</v>
      </c>
      <c r="D10" s="95" t="s">
        <v>491</v>
      </c>
      <c r="E10" s="54">
        <f>'Transport 305 &amp; 306'!J10</f>
        <v>65027</v>
      </c>
      <c r="F10" s="92">
        <f>'Transport 305 &amp; 306'!K10</f>
        <v>5.7177694683791254E-2</v>
      </c>
    </row>
    <row r="11" spans="1:6" ht="26.25" x14ac:dyDescent="0.25">
      <c r="A11" s="90">
        <f>'Transport 305 &amp; 306'!A11</f>
        <v>51111</v>
      </c>
      <c r="B11" s="90" t="str">
        <f>'Transport 305 &amp; 306'!B11</f>
        <v>Transport Deputy Wages</v>
      </c>
      <c r="C11" s="91" t="s">
        <v>74</v>
      </c>
      <c r="D11" s="95" t="s">
        <v>492</v>
      </c>
      <c r="E11" s="54">
        <f>'Transport 305 &amp; 306'!J11</f>
        <v>129792</v>
      </c>
      <c r="F11" s="92">
        <f>'Transport 305 &amp; 306'!K11</f>
        <v>-0.29191489361702128</v>
      </c>
    </row>
    <row r="12" spans="1:6" x14ac:dyDescent="0.25">
      <c r="A12" s="90">
        <f>'Transport 305 &amp; 306'!A12</f>
        <v>51150</v>
      </c>
      <c r="B12" s="90" t="str">
        <f>'Transport 305 &amp; 306'!B12</f>
        <v>Outside Detail Wages</v>
      </c>
      <c r="C12" s="91" t="s">
        <v>74</v>
      </c>
      <c r="D12" s="94"/>
      <c r="E12" s="54">
        <f>'Transport 305 &amp; 306'!J12</f>
        <v>0</v>
      </c>
      <c r="F12" s="92">
        <f>'Transport 305 &amp; 306'!K12</f>
        <v>0</v>
      </c>
    </row>
    <row r="13" spans="1:6" x14ac:dyDescent="0.25">
      <c r="A13" s="90">
        <f>'Transport 305 &amp; 306'!A13</f>
        <v>51300</v>
      </c>
      <c r="B13" s="90" t="str">
        <f>'Transport 305 &amp; 306'!B13</f>
        <v>Part-Time Wages</v>
      </c>
      <c r="C13" s="91" t="s">
        <v>74</v>
      </c>
      <c r="D13" s="94" t="s">
        <v>493</v>
      </c>
      <c r="E13" s="54">
        <f>'Transport 305 &amp; 306'!J13</f>
        <v>3500</v>
      </c>
      <c r="F13" s="92">
        <f>'Transport 305 &amp; 306'!K13</f>
        <v>0</v>
      </c>
    </row>
    <row r="14" spans="1:6" x14ac:dyDescent="0.25">
      <c r="A14" s="90">
        <f>'Transport 305 &amp; 306'!A14</f>
        <v>51500</v>
      </c>
      <c r="B14" s="90" t="str">
        <f>'Transport 305 &amp; 306'!B14</f>
        <v>Overtime Wages</v>
      </c>
      <c r="C14" s="91" t="s">
        <v>74</v>
      </c>
      <c r="D14" s="94" t="s">
        <v>494</v>
      </c>
      <c r="E14" s="54">
        <f>'Transport 305 &amp; 306'!J14</f>
        <v>15000</v>
      </c>
      <c r="F14" s="92">
        <f>'Transport 305 &amp; 306'!K14</f>
        <v>0</v>
      </c>
    </row>
    <row r="15" spans="1:6" x14ac:dyDescent="0.25">
      <c r="A15" s="90">
        <f>'Transport 305 &amp; 306'!A15</f>
        <v>51540</v>
      </c>
      <c r="B15" s="90" t="str">
        <f>'Transport 305 &amp; 306'!B15</f>
        <v>Call-In Wages</v>
      </c>
      <c r="C15" s="91" t="s">
        <v>74</v>
      </c>
      <c r="D15" s="94" t="s">
        <v>495</v>
      </c>
      <c r="E15" s="54">
        <f>'Transport 305 &amp; 306'!J15</f>
        <v>3000</v>
      </c>
      <c r="F15" s="92">
        <f>'Transport 305 &amp; 306'!K15</f>
        <v>0.33333333333333331</v>
      </c>
    </row>
    <row r="16" spans="1:6" x14ac:dyDescent="0.25">
      <c r="A16" s="122"/>
      <c r="B16" s="174"/>
      <c r="C16" s="194"/>
      <c r="D16" s="76"/>
      <c r="E16" s="34"/>
      <c r="F16" s="195"/>
    </row>
    <row r="17" spans="1:6" x14ac:dyDescent="0.25">
      <c r="A17" s="104" t="str">
        <f>'Transport 305 &amp; 306'!A18</f>
        <v>Employee Benefits</v>
      </c>
      <c r="B17" s="90"/>
      <c r="C17" s="91"/>
      <c r="D17" s="77"/>
      <c r="E17" s="54"/>
      <c r="F17" s="92"/>
    </row>
    <row r="18" spans="1:6" ht="26.25" x14ac:dyDescent="0.25">
      <c r="A18" s="90">
        <f>'Transport 305 &amp; 306'!A19</f>
        <v>51570</v>
      </c>
      <c r="B18" s="90" t="str">
        <f>'Transport 305 &amp; 306'!B19</f>
        <v>Health Insurance Opt-Out</v>
      </c>
      <c r="C18" s="91" t="s">
        <v>74</v>
      </c>
      <c r="D18" s="95" t="s">
        <v>608</v>
      </c>
      <c r="E18" s="54">
        <f>'Transport 305 &amp; 306'!J19</f>
        <v>1600</v>
      </c>
      <c r="F18" s="99">
        <f>'Transport 305 &amp; 306'!K19</f>
        <v>1</v>
      </c>
    </row>
    <row r="19" spans="1:6" x14ac:dyDescent="0.25">
      <c r="A19" s="90">
        <f>'Transport 305 &amp; 306'!A20</f>
        <v>52020</v>
      </c>
      <c r="B19" s="90" t="str">
        <f>'Transport 305 &amp; 306'!B20</f>
        <v>Workers Compensation Insurance</v>
      </c>
      <c r="C19" s="91" t="s">
        <v>74</v>
      </c>
      <c r="D19" s="94" t="s">
        <v>496</v>
      </c>
      <c r="E19" s="54">
        <f>'Transport 305 &amp; 306'!J20</f>
        <v>11371</v>
      </c>
      <c r="F19" s="99">
        <f>'Transport 305 &amp; 306'!K20</f>
        <v>3.3727272727272731E-2</v>
      </c>
    </row>
    <row r="20" spans="1:6" x14ac:dyDescent="0.25">
      <c r="A20" s="90">
        <f>'Transport 305 &amp; 306'!A21</f>
        <v>52030</v>
      </c>
      <c r="B20" s="90" t="str">
        <f>'Transport 305 &amp; 306'!B21</f>
        <v>Disability Insurance</v>
      </c>
      <c r="C20" s="91" t="s">
        <v>74</v>
      </c>
      <c r="D20" s="94" t="s">
        <v>497</v>
      </c>
      <c r="E20" s="54">
        <f>'Transport 305 &amp; 306'!J21</f>
        <v>600</v>
      </c>
      <c r="F20" s="99">
        <f>'Transport 305 &amp; 306'!K21</f>
        <v>-0.25</v>
      </c>
    </row>
    <row r="21" spans="1:6" x14ac:dyDescent="0.25">
      <c r="A21" s="90">
        <f>'Transport 305 &amp; 306'!A22</f>
        <v>52040</v>
      </c>
      <c r="B21" s="90" t="str">
        <f>'Transport 305 &amp; 306'!B22</f>
        <v>Group Life Insurance</v>
      </c>
      <c r="C21" s="91" t="s">
        <v>74</v>
      </c>
      <c r="D21" s="94" t="s">
        <v>496</v>
      </c>
      <c r="E21" s="54">
        <f>'Transport 305 &amp; 306'!J22</f>
        <v>2650</v>
      </c>
      <c r="F21" s="99">
        <f>'Transport 305 &amp; 306'!K22</f>
        <v>0.20454545454545456</v>
      </c>
    </row>
    <row r="22" spans="1:6" x14ac:dyDescent="0.25">
      <c r="A22" s="90">
        <f>'Transport 305 &amp; 306'!A23</f>
        <v>52110</v>
      </c>
      <c r="B22" s="90" t="str">
        <f>'Transport 305 &amp; 306'!B23</f>
        <v>Deferred Compensation</v>
      </c>
      <c r="C22" s="91" t="s">
        <v>74</v>
      </c>
      <c r="D22" s="94" t="s">
        <v>498</v>
      </c>
      <c r="E22" s="54">
        <f>'Transport 305 &amp; 306'!J23</f>
        <v>8875</v>
      </c>
      <c r="F22" s="99">
        <f>'Transport 305 &amp; 306'!K23</f>
        <v>0.109375</v>
      </c>
    </row>
    <row r="23" spans="1:6" x14ac:dyDescent="0.25">
      <c r="A23" s="90">
        <f>'Transport 305 &amp; 306'!A24</f>
        <v>52120</v>
      </c>
      <c r="B23" s="90" t="str">
        <f>'Transport 305 &amp; 306'!B24</f>
        <v>ME Public Employee Retirement System</v>
      </c>
      <c r="C23" s="91" t="s">
        <v>74</v>
      </c>
      <c r="D23" s="94" t="s">
        <v>499</v>
      </c>
      <c r="E23" s="54">
        <f>'Transport 305 &amp; 306'!J24</f>
        <v>13750</v>
      </c>
      <c r="F23" s="99">
        <f>'Transport 305 &amp; 306'!K24</f>
        <v>-0.49074074074074076</v>
      </c>
    </row>
    <row r="24" spans="1:6" x14ac:dyDescent="0.25">
      <c r="A24" s="90">
        <f>'Transport 305 &amp; 306'!A25</f>
        <v>52200</v>
      </c>
      <c r="B24" s="90" t="str">
        <f>'Transport 305 &amp; 306'!B25</f>
        <v>Health Insurance</v>
      </c>
      <c r="C24" s="91" t="s">
        <v>74</v>
      </c>
      <c r="D24" s="94" t="s">
        <v>500</v>
      </c>
      <c r="E24" s="54">
        <f>'Transport 305 &amp; 306'!J25</f>
        <v>40000</v>
      </c>
      <c r="F24" s="99">
        <f>'Transport 305 &amp; 306'!K25</f>
        <v>-0.38461538461538464</v>
      </c>
    </row>
    <row r="25" spans="1:6" ht="26.25" x14ac:dyDescent="0.25">
      <c r="A25" s="90">
        <f>'Transport 305 &amp; 306'!A28</f>
        <v>52300</v>
      </c>
      <c r="B25" s="90" t="str">
        <f>'Transport 305 &amp; 306'!B28</f>
        <v>Payroll Taxes</v>
      </c>
      <c r="C25" s="91" t="s">
        <v>74</v>
      </c>
      <c r="D25" s="95" t="s">
        <v>607</v>
      </c>
      <c r="E25" s="54">
        <f>'Transport 305 &amp; 306'!J28</f>
        <v>24000</v>
      </c>
      <c r="F25" s="99">
        <f>'Transport 305 &amp; 306'!K28</f>
        <v>-1.4373716632443531E-2</v>
      </c>
    </row>
    <row r="26" spans="1:6" x14ac:dyDescent="0.25">
      <c r="A26" s="25"/>
      <c r="B26" s="25"/>
      <c r="C26" s="25"/>
      <c r="D26" s="25"/>
      <c r="E26" s="65"/>
      <c r="F26" s="96"/>
    </row>
    <row r="27" spans="1:6" x14ac:dyDescent="0.25">
      <c r="A27" s="325" t="str">
        <f>'Transport 305 &amp; 306'!A31</f>
        <v>Supplies &amp; Operating Expenses</v>
      </c>
      <c r="B27" s="325"/>
      <c r="C27" s="325"/>
      <c r="D27" s="325"/>
      <c r="E27" s="54"/>
      <c r="F27" s="92"/>
    </row>
    <row r="28" spans="1:6" x14ac:dyDescent="0.25">
      <c r="A28" s="93">
        <f>'Transport 305 &amp; 306'!A32</f>
        <v>53010</v>
      </c>
      <c r="B28" s="90" t="str">
        <f>'Transport 305 &amp; 306'!B32</f>
        <v>Office Supplies</v>
      </c>
      <c r="C28" s="91" t="s">
        <v>74</v>
      </c>
      <c r="D28" s="94" t="s">
        <v>440</v>
      </c>
      <c r="E28" s="98">
        <f>'Transport 305 &amp; 306'!J32</f>
        <v>700</v>
      </c>
      <c r="F28" s="99">
        <f>'Transport 305 &amp; 306'!K32</f>
        <v>7.6923076923076927E-2</v>
      </c>
    </row>
    <row r="29" spans="1:6" x14ac:dyDescent="0.25">
      <c r="A29" s="93">
        <f>'Transport 305 &amp; 306'!A33</f>
        <v>53020</v>
      </c>
      <c r="B29" s="90" t="str">
        <f>'Transport 305 &amp; 306'!B33</f>
        <v>General Supplies</v>
      </c>
      <c r="C29" s="91" t="s">
        <v>74</v>
      </c>
      <c r="D29" s="94" t="s">
        <v>501</v>
      </c>
      <c r="E29" s="98">
        <f>'Transport 305 &amp; 306'!J33</f>
        <v>175</v>
      </c>
      <c r="F29" s="99">
        <f>'Transport 305 &amp; 306'!K33</f>
        <v>0</v>
      </c>
    </row>
    <row r="30" spans="1:6" x14ac:dyDescent="0.25">
      <c r="A30" s="93">
        <f>'Transport 305 &amp; 306'!A34</f>
        <v>53026</v>
      </c>
      <c r="B30" s="90" t="str">
        <f>'Transport 305 &amp; 306'!B34</f>
        <v>Security Equipment</v>
      </c>
      <c r="C30" s="91" t="s">
        <v>74</v>
      </c>
      <c r="D30" s="94" t="s">
        <v>502</v>
      </c>
      <c r="E30" s="98">
        <f>'Transport 305 &amp; 306'!J34</f>
        <v>750</v>
      </c>
      <c r="F30" s="99">
        <f>'Transport 305 &amp; 306'!K34</f>
        <v>-0.25</v>
      </c>
    </row>
    <row r="31" spans="1:6" x14ac:dyDescent="0.25">
      <c r="A31" s="93">
        <f>'Transport 305 &amp; 306'!A35</f>
        <v>53060</v>
      </c>
      <c r="B31" s="90" t="str">
        <f>'Transport 305 &amp; 306'!B35</f>
        <v>Postage</v>
      </c>
      <c r="C31" s="91" t="s">
        <v>74</v>
      </c>
      <c r="D31" s="94"/>
      <c r="E31" s="98">
        <f>'Transport 305 &amp; 306'!J35</f>
        <v>50</v>
      </c>
      <c r="F31" s="99">
        <f>'Transport 305 &amp; 306'!K35</f>
        <v>0</v>
      </c>
    </row>
    <row r="32" spans="1:6" x14ac:dyDescent="0.25">
      <c r="A32" s="93">
        <f>'Transport 305 &amp; 306'!A39</f>
        <v>53600</v>
      </c>
      <c r="B32" s="93" t="str">
        <f>'Transport 305 &amp; 306'!B39</f>
        <v>Minor Equipment</v>
      </c>
      <c r="C32" s="97" t="s">
        <v>74</v>
      </c>
      <c r="D32" s="94" t="s">
        <v>503</v>
      </c>
      <c r="E32" s="98">
        <f>'Transport 305 &amp; 306'!J39</f>
        <v>500</v>
      </c>
      <c r="F32" s="99">
        <f>'Transport 305 &amp; 306'!K39</f>
        <v>-9.0909090909090912E-2</v>
      </c>
    </row>
    <row r="33" spans="1:6" x14ac:dyDescent="0.25">
      <c r="A33" s="93">
        <f>'Transport 305 &amp; 306'!A40</f>
        <v>53700</v>
      </c>
      <c r="B33" s="93" t="str">
        <f>'Transport 305 &amp; 306'!B40</f>
        <v>Vehicles Gasoline</v>
      </c>
      <c r="C33" s="97" t="s">
        <v>74</v>
      </c>
      <c r="D33" s="94" t="s">
        <v>504</v>
      </c>
      <c r="E33" s="98">
        <f>'Transport 305 &amp; 306'!J40</f>
        <v>10560</v>
      </c>
      <c r="F33" s="99">
        <f>'Transport 305 &amp; 306'!K40</f>
        <v>-6.9603524229074884E-2</v>
      </c>
    </row>
    <row r="34" spans="1:6" x14ac:dyDescent="0.25">
      <c r="A34" s="93">
        <f>'Transport 305 &amp; 306'!A41</f>
        <v>53800</v>
      </c>
      <c r="B34" s="93" t="str">
        <f>'Transport 305 &amp; 306'!B41</f>
        <v>Uniforms &amp; Safety Equipment</v>
      </c>
      <c r="C34" s="97" t="s">
        <v>74</v>
      </c>
      <c r="D34" s="94" t="s">
        <v>505</v>
      </c>
      <c r="E34" s="98">
        <f>'Transport 305 &amp; 306'!J41</f>
        <v>4400</v>
      </c>
      <c r="F34" s="99">
        <f>'Transport 305 &amp; 306'!K41</f>
        <v>0</v>
      </c>
    </row>
    <row r="35" spans="1:6" x14ac:dyDescent="0.25">
      <c r="A35" s="93">
        <f>'Transport 305 &amp; 306'!A42</f>
        <v>53805</v>
      </c>
      <c r="B35" s="90" t="str">
        <f>'Transport 305 &amp; 306'!B42</f>
        <v>Firearms</v>
      </c>
      <c r="C35" s="91" t="s">
        <v>74</v>
      </c>
      <c r="D35" s="94" t="s">
        <v>506</v>
      </c>
      <c r="E35" s="98">
        <f>'Transport 305 &amp; 306'!J42</f>
        <v>1000</v>
      </c>
      <c r="F35" s="99">
        <f>'Transport 305 &amp; 306'!K42</f>
        <v>0.42857142857142855</v>
      </c>
    </row>
    <row r="36" spans="1:6" x14ac:dyDescent="0.25">
      <c r="A36" s="93">
        <f>'Transport 305 &amp; 306'!A43</f>
        <v>54110</v>
      </c>
      <c r="B36" s="90" t="str">
        <f>'Transport 305 &amp; 306'!B43</f>
        <v>Meal Allowance</v>
      </c>
      <c r="C36" s="91" t="s">
        <v>74</v>
      </c>
      <c r="D36" s="94" t="s">
        <v>507</v>
      </c>
      <c r="E36" s="98">
        <f>'Transport 305 &amp; 306'!J43</f>
        <v>300</v>
      </c>
      <c r="F36" s="99">
        <f>'Transport 305 &amp; 306'!K43</f>
        <v>0</v>
      </c>
    </row>
    <row r="37" spans="1:6" ht="26.25" x14ac:dyDescent="0.25">
      <c r="A37" s="93">
        <f>'Transport 305 &amp; 306'!A44</f>
        <v>54451</v>
      </c>
      <c r="B37" s="90" t="str">
        <f>'Transport 305 &amp; 306'!B44</f>
        <v>Tools/Implements</v>
      </c>
      <c r="C37" s="91" t="s">
        <v>74</v>
      </c>
      <c r="D37" s="95" t="s">
        <v>508</v>
      </c>
      <c r="E37" s="98">
        <f>'Transport 305 &amp; 306'!J44</f>
        <v>1000</v>
      </c>
      <c r="F37" s="99">
        <f>'Transport 305 &amp; 306'!K44</f>
        <v>0</v>
      </c>
    </row>
    <row r="38" spans="1:6" x14ac:dyDescent="0.25">
      <c r="A38" s="25"/>
      <c r="B38" s="25"/>
      <c r="C38" s="25"/>
      <c r="D38" s="25"/>
      <c r="E38" s="65"/>
      <c r="F38" s="96"/>
    </row>
    <row r="39" spans="1:6" x14ac:dyDescent="0.25">
      <c r="A39" s="325" t="str">
        <f>'Transport 305 &amp; 306'!A47</f>
        <v>Purchased &amp; Contractual Services</v>
      </c>
      <c r="B39" s="325"/>
      <c r="C39" s="325"/>
      <c r="D39" s="325"/>
      <c r="E39" s="54"/>
      <c r="F39" s="92"/>
    </row>
    <row r="40" spans="1:6" x14ac:dyDescent="0.25">
      <c r="A40" s="93">
        <f>'Transport 305 &amp; 306'!A48</f>
        <v>53901</v>
      </c>
      <c r="B40" s="90" t="str">
        <f>'Transport 305 &amp; 306'!B48</f>
        <v>Home Monitoring</v>
      </c>
      <c r="C40" s="91" t="s">
        <v>74</v>
      </c>
      <c r="D40" s="94" t="s">
        <v>509</v>
      </c>
      <c r="E40" s="98">
        <f>'Transport 305 &amp; 306'!J48</f>
        <v>1500</v>
      </c>
      <c r="F40" s="99">
        <f>'Transport 305 &amp; 306'!K48</f>
        <v>0.5</v>
      </c>
    </row>
    <row r="41" spans="1:6" x14ac:dyDescent="0.25">
      <c r="A41" s="93">
        <f>'Transport 305 &amp; 306'!A49</f>
        <v>54010</v>
      </c>
      <c r="B41" s="90" t="str">
        <f>'Transport 305 &amp; 306'!B49</f>
        <v>Training/Professional Development</v>
      </c>
      <c r="C41" s="91" t="s">
        <v>74</v>
      </c>
      <c r="D41" s="94" t="s">
        <v>510</v>
      </c>
      <c r="E41" s="98">
        <f>'Transport 305 &amp; 306'!J49</f>
        <v>2000</v>
      </c>
      <c r="F41" s="99">
        <f>'Transport 305 &amp; 306'!K49</f>
        <v>0</v>
      </c>
    </row>
    <row r="42" spans="1:6" x14ac:dyDescent="0.25">
      <c r="A42" s="93">
        <f>'Transport 305 &amp; 306'!A50</f>
        <v>54020</v>
      </c>
      <c r="B42" s="90" t="str">
        <f>'Transport 305 &amp; 306'!B50</f>
        <v>Dues/Memberships</v>
      </c>
      <c r="C42" s="91" t="s">
        <v>74</v>
      </c>
      <c r="D42" s="94" t="s">
        <v>511</v>
      </c>
      <c r="E42" s="98">
        <f>'Transport 305 &amp; 306'!J50</f>
        <v>200</v>
      </c>
      <c r="F42" s="99">
        <f>'Transport 305 &amp; 306'!K50</f>
        <v>0.33333333333333331</v>
      </c>
    </row>
    <row r="43" spans="1:6" x14ac:dyDescent="0.25">
      <c r="A43" s="93">
        <f>'Transport 305 &amp; 306'!A51</f>
        <v>54100</v>
      </c>
      <c r="B43" s="90" t="str">
        <f>'Transport 305 &amp; 306'!B51</f>
        <v>Laundry Services</v>
      </c>
      <c r="C43" s="91" t="s">
        <v>74</v>
      </c>
      <c r="D43" s="94" t="s">
        <v>512</v>
      </c>
      <c r="E43" s="98">
        <f>'Transport 305 &amp; 306'!J51</f>
        <v>400</v>
      </c>
      <c r="F43" s="99">
        <f>'Transport 305 &amp; 306'!K51</f>
        <v>0</v>
      </c>
    </row>
    <row r="44" spans="1:6" x14ac:dyDescent="0.25">
      <c r="A44" s="93">
        <f>'Transport 305 &amp; 306'!A52</f>
        <v>54509</v>
      </c>
      <c r="B44" s="90" t="str">
        <f>'Transport 305 &amp; 306'!B52</f>
        <v>Polygraph Services</v>
      </c>
      <c r="C44" s="91" t="s">
        <v>74</v>
      </c>
      <c r="D44" s="94" t="s">
        <v>513</v>
      </c>
      <c r="E44" s="98">
        <f>'Transport 305 &amp; 306'!J52</f>
        <v>300</v>
      </c>
      <c r="F44" s="99">
        <f>'Transport 305 &amp; 306'!K52</f>
        <v>0</v>
      </c>
    </row>
    <row r="45" spans="1:6" x14ac:dyDescent="0.25">
      <c r="A45" s="93">
        <f>'Transport 305 &amp; 306'!A53</f>
        <v>55010</v>
      </c>
      <c r="B45" s="90" t="str">
        <f>'Transport 305 &amp; 306'!B53</f>
        <v>Vehicles Repairs &amp; Maintenance</v>
      </c>
      <c r="C45" s="91" t="s">
        <v>74</v>
      </c>
      <c r="D45" s="94" t="s">
        <v>514</v>
      </c>
      <c r="E45" s="98">
        <f>'Transport 305 &amp; 306'!J53</f>
        <v>4750</v>
      </c>
      <c r="F45" s="99">
        <f>'Transport 305 &amp; 306'!K53</f>
        <v>5.5555555555555552E-2</v>
      </c>
    </row>
    <row r="46" spans="1:6" x14ac:dyDescent="0.25">
      <c r="A46" s="93">
        <f>'Transport 305 &amp; 306'!A54</f>
        <v>55120</v>
      </c>
      <c r="B46" s="90" t="str">
        <f>'Transport 305 &amp; 306'!B54</f>
        <v>Telephone</v>
      </c>
      <c r="C46" s="91" t="s">
        <v>74</v>
      </c>
      <c r="D46" s="94" t="s">
        <v>515</v>
      </c>
      <c r="E46" s="98">
        <f>'Transport 305 &amp; 306'!J54</f>
        <v>1600</v>
      </c>
      <c r="F46" s="99">
        <f>'Transport 305 &amp; 306'!K54</f>
        <v>0</v>
      </c>
    </row>
    <row r="47" spans="1:6" x14ac:dyDescent="0.25">
      <c r="A47" s="93">
        <f>'Transport 305 &amp; 306'!A55</f>
        <v>55340</v>
      </c>
      <c r="B47" s="90" t="str">
        <f>'Transport 305 &amp; 306'!B55</f>
        <v>Rental Equipment</v>
      </c>
      <c r="C47" s="91" t="s">
        <v>74</v>
      </c>
      <c r="D47" s="94" t="s">
        <v>516</v>
      </c>
      <c r="E47" s="98">
        <f>'Transport 305 &amp; 306'!J55</f>
        <v>10000</v>
      </c>
      <c r="F47" s="99">
        <f>'Transport 305 &amp; 306'!K55</f>
        <v>-0.33333333333333331</v>
      </c>
    </row>
    <row r="48" spans="1:6" x14ac:dyDescent="0.25">
      <c r="A48" s="93">
        <f>'Transport 305 &amp; 306'!A56</f>
        <v>55400</v>
      </c>
      <c r="B48" s="90" t="str">
        <f>'Transport 305 &amp; 306'!B56</f>
        <v>Equipment Repairs &amp; Maintenance</v>
      </c>
      <c r="C48" s="91" t="s">
        <v>74</v>
      </c>
      <c r="D48" s="94" t="s">
        <v>517</v>
      </c>
      <c r="E48" s="98">
        <f>'Transport 305 &amp; 306'!J56</f>
        <v>200</v>
      </c>
      <c r="F48" s="99">
        <f>'Transport 305 &amp; 306'!K56</f>
        <v>0</v>
      </c>
    </row>
    <row r="49" spans="1:6" x14ac:dyDescent="0.25">
      <c r="A49" s="93">
        <f>'Transport 305 &amp; 306'!A57</f>
        <v>55405</v>
      </c>
      <c r="B49" s="90" t="str">
        <f>'Transport 305 &amp; 306'!B57</f>
        <v>Copiers Lease &amp; Maintenance</v>
      </c>
      <c r="C49" s="91" t="s">
        <v>74</v>
      </c>
      <c r="D49" s="94" t="s">
        <v>518</v>
      </c>
      <c r="E49" s="98">
        <f>'Transport 305 &amp; 306'!J57</f>
        <v>3150</v>
      </c>
      <c r="F49" s="99">
        <f>'Transport 305 &amp; 306'!K57</f>
        <v>0</v>
      </c>
    </row>
    <row r="50" spans="1:6" x14ac:dyDescent="0.25">
      <c r="A50" s="93">
        <f>'Transport 305 &amp; 306'!A58</f>
        <v>56200</v>
      </c>
      <c r="B50" s="90" t="str">
        <f>'Transport 305 &amp; 306'!B58</f>
        <v>Advertising</v>
      </c>
      <c r="C50" s="91" t="s">
        <v>74</v>
      </c>
      <c r="D50" s="94" t="s">
        <v>519</v>
      </c>
      <c r="E50" s="98">
        <f>'Transport 305 &amp; 306'!J58</f>
        <v>250</v>
      </c>
      <c r="F50" s="99">
        <f>'Transport 305 &amp; 306'!K58</f>
        <v>0</v>
      </c>
    </row>
    <row r="51" spans="1:6" x14ac:dyDescent="0.25">
      <c r="A51" s="93">
        <f>'Transport 305 &amp; 306'!A59</f>
        <v>56302</v>
      </c>
      <c r="B51" s="90" t="str">
        <f>'Transport 305 &amp; 306'!B59</f>
        <v>Two Bridges Regional Jail</v>
      </c>
      <c r="C51" s="91"/>
      <c r="D51" s="94" t="s">
        <v>520</v>
      </c>
      <c r="E51" s="98">
        <f>'Transport 305 &amp; 306'!J59</f>
        <v>2600000</v>
      </c>
      <c r="F51" s="99">
        <f>'Transport 305 &amp; 306'!K59</f>
        <v>0</v>
      </c>
    </row>
    <row r="52" spans="1:6" ht="32.25" customHeight="1" x14ac:dyDescent="0.25">
      <c r="A52" s="93">
        <f>'Transport 305 &amp; 306'!A60</f>
        <v>56303</v>
      </c>
      <c r="B52" s="90" t="str">
        <f>'Transport 305 &amp; 306'!B60</f>
        <v>Pre-Trial Services</v>
      </c>
      <c r="C52" s="91" t="s">
        <v>74</v>
      </c>
      <c r="D52" s="95" t="s">
        <v>521</v>
      </c>
      <c r="E52" s="98">
        <f>'Transport 305 &amp; 306'!J60</f>
        <v>190000</v>
      </c>
      <c r="F52" s="99">
        <f>'Transport 305 &amp; 306'!K60</f>
        <v>1</v>
      </c>
    </row>
    <row r="53" spans="1:6" x14ac:dyDescent="0.25">
      <c r="A53" s="25"/>
      <c r="B53" s="25"/>
      <c r="C53" s="25"/>
      <c r="D53" s="25"/>
      <c r="E53" s="65"/>
      <c r="F53" s="96"/>
    </row>
    <row r="54" spans="1:6" x14ac:dyDescent="0.25">
      <c r="A54" s="59" t="s">
        <v>164</v>
      </c>
      <c r="B54" s="59"/>
      <c r="C54" s="59"/>
      <c r="D54" s="25"/>
      <c r="E54" s="65"/>
      <c r="F54" s="96"/>
    </row>
    <row r="55" spans="1:6" x14ac:dyDescent="0.25">
      <c r="A55" s="93">
        <f>'Transport 305 &amp; 306'!A64</f>
        <v>59480</v>
      </c>
      <c r="B55" s="93" t="str">
        <f>'Transport 305 &amp; 306'!B64</f>
        <v>Vehicles</v>
      </c>
      <c r="C55" s="97" t="s">
        <v>74</v>
      </c>
      <c r="D55" s="94" t="s">
        <v>522</v>
      </c>
      <c r="E55" s="98">
        <f>'Transport 305 &amp; 306'!J64</f>
        <v>50000</v>
      </c>
      <c r="F55" s="99">
        <f>'Transport 305 &amp; 306'!K64</f>
        <v>1</v>
      </c>
    </row>
    <row r="56" spans="1:6" x14ac:dyDescent="0.25">
      <c r="A56" s="25"/>
      <c r="B56" s="25"/>
      <c r="C56" s="25"/>
      <c r="D56" s="25"/>
      <c r="E56" s="65"/>
      <c r="F56" s="96"/>
    </row>
    <row r="57" spans="1:6" x14ac:dyDescent="0.25">
      <c r="A57" s="325" t="str">
        <f>'Transport 305 &amp; 306'!A73</f>
        <v>REVENUES</v>
      </c>
      <c r="B57" s="325"/>
      <c r="C57" s="325"/>
      <c r="D57" s="325"/>
      <c r="E57" s="102"/>
      <c r="F57" s="92"/>
    </row>
    <row r="58" spans="1:6" x14ac:dyDescent="0.25">
      <c r="A58" s="90">
        <f>'Transport 305 &amp; 306'!A74</f>
        <v>44255</v>
      </c>
      <c r="B58" s="90" t="str">
        <f>'Transport 305 &amp; 306'!B74</f>
        <v>Home Relocation Program</v>
      </c>
      <c r="C58" s="91" t="s">
        <v>74</v>
      </c>
      <c r="D58" s="90" t="s">
        <v>523</v>
      </c>
      <c r="E58" s="98">
        <f>'Transport 305 &amp; 306'!J74</f>
        <v>10000</v>
      </c>
      <c r="F58" s="99">
        <f>'Transport 305 &amp; 306'!K74</f>
        <v>-0.33333333333333331</v>
      </c>
    </row>
    <row r="59" spans="1:6" x14ac:dyDescent="0.25">
      <c r="A59" s="90">
        <f>'Transport 305 &amp; 306'!A75</f>
        <v>44260</v>
      </c>
      <c r="B59" s="90" t="str">
        <f>'Transport 305 &amp; 306'!B75</f>
        <v>State Jail Contribution</v>
      </c>
      <c r="C59" s="91" t="s">
        <v>74</v>
      </c>
      <c r="D59" s="90" t="s">
        <v>524</v>
      </c>
      <c r="E59" s="98">
        <f>'Transport 305 &amp; 306'!J75</f>
        <v>290000</v>
      </c>
      <c r="F59" s="99">
        <f>'Transport 305 &amp; 306'!K75</f>
        <v>-0.12121212121212122</v>
      </c>
    </row>
    <row r="60" spans="1:6" x14ac:dyDescent="0.25">
      <c r="A60" s="90">
        <f>'Transport 305 &amp; 306'!A76</f>
        <v>44411</v>
      </c>
      <c r="B60" s="90" t="str">
        <f>'Transport 305 &amp; 306'!B76</f>
        <v>Miscellaneous Court Fines/Fees</v>
      </c>
      <c r="C60" s="91" t="s">
        <v>74</v>
      </c>
      <c r="D60" s="90" t="s">
        <v>525</v>
      </c>
      <c r="E60" s="98">
        <f>'Transport 305 &amp; 306'!J76</f>
        <v>3000</v>
      </c>
      <c r="F60" s="99">
        <f>'Transport 305 &amp; 306'!K76</f>
        <v>0</v>
      </c>
    </row>
    <row r="61" spans="1:6" x14ac:dyDescent="0.25">
      <c r="A61" s="90">
        <f>'Transport 305 &amp; 306'!A77</f>
        <v>48505</v>
      </c>
      <c r="B61" s="90" t="str">
        <f>'Transport 305 &amp; 306'!B77</f>
        <v>TBRJ CAP</v>
      </c>
      <c r="C61" s="91" t="s">
        <v>74</v>
      </c>
      <c r="D61" s="90" t="s">
        <v>526</v>
      </c>
      <c r="E61" s="98">
        <f>'Transport 305 &amp; 306'!J77</f>
        <v>2657105</v>
      </c>
      <c r="F61" s="99">
        <f>'Transport 305 &amp; 306'!K77</f>
        <v>0</v>
      </c>
    </row>
    <row r="62" spans="1:6" x14ac:dyDescent="0.25">
      <c r="A62" s="90">
        <f>'Transport 305 &amp; 306'!A78</f>
        <v>48508</v>
      </c>
      <c r="B62" s="90" t="str">
        <f>'Transport 305 &amp; 306'!B78</f>
        <v>Surplus</v>
      </c>
      <c r="C62" s="91" t="s">
        <v>74</v>
      </c>
      <c r="D62" s="94" t="s">
        <v>527</v>
      </c>
      <c r="E62" s="98">
        <f>'Transport 305 &amp; 306'!J78</f>
        <v>290857</v>
      </c>
      <c r="F62" s="99">
        <f>'Transport 305 &amp; 306'!K78</f>
        <v>2.6511849512078915E-2</v>
      </c>
    </row>
  </sheetData>
  <mergeCells count="11">
    <mergeCell ref="A1:F1"/>
    <mergeCell ref="A2:F2"/>
    <mergeCell ref="A3:F3"/>
    <mergeCell ref="A5:A6"/>
    <mergeCell ref="C5:C6"/>
    <mergeCell ref="E5:E6"/>
    <mergeCell ref="A7:D7"/>
    <mergeCell ref="A8:D8"/>
    <mergeCell ref="A27:D27"/>
    <mergeCell ref="A39:D39"/>
    <mergeCell ref="A57:D57"/>
  </mergeCells>
  <printOptions horizontalCentered="1"/>
  <pageMargins left="0.7" right="0.7" top="0.75" bottom="0.75" header="0.3" footer="0.3"/>
  <pageSetup scale="98" fitToHeight="0" orientation="landscape" r:id="rId1"/>
  <headerFooter>
    <oddFooter>&amp;R&amp;P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C21A7-FDC9-4E4F-AA1C-3DF2D9C4207E}">
  <sheetPr>
    <pageSetUpPr fitToPage="1"/>
  </sheetPr>
  <dimension ref="A1:L26"/>
  <sheetViews>
    <sheetView view="pageLayout" topLeftCell="A6" zoomScaleNormal="100" workbookViewId="0">
      <selection activeCell="K17" sqref="K17"/>
    </sheetView>
  </sheetViews>
  <sheetFormatPr defaultRowHeight="15.75" customHeight="1" x14ac:dyDescent="0.25"/>
  <cols>
    <col min="1" max="1" width="34.28515625" style="1" bestFit="1" customWidth="1"/>
    <col min="2" max="9" width="12.28515625" style="1" customWidth="1"/>
    <col min="10" max="12" width="12.28515625" style="1" hidden="1" customWidth="1"/>
    <col min="13" max="16384" width="9.140625" style="1"/>
  </cols>
  <sheetData>
    <row r="1" spans="1:12" ht="15.75" customHeight="1" x14ac:dyDescent="0.25">
      <c r="A1" s="314" t="s">
        <v>209</v>
      </c>
      <c r="B1" s="314"/>
      <c r="C1" s="314"/>
      <c r="D1" s="314"/>
      <c r="E1" s="314"/>
      <c r="F1" s="314"/>
      <c r="G1" s="314"/>
      <c r="H1" s="314"/>
      <c r="I1" s="314"/>
      <c r="J1" s="314"/>
      <c r="K1" s="314"/>
      <c r="L1" s="314"/>
    </row>
    <row r="2" spans="1:12" ht="15.75" customHeight="1" x14ac:dyDescent="0.25">
      <c r="A2" s="314" t="s">
        <v>528</v>
      </c>
      <c r="B2" s="314"/>
      <c r="C2" s="314"/>
      <c r="D2" s="314"/>
      <c r="E2" s="314"/>
      <c r="F2" s="314"/>
      <c r="G2" s="314"/>
      <c r="H2" s="314"/>
      <c r="I2" s="314"/>
      <c r="J2" s="314"/>
      <c r="K2" s="314"/>
      <c r="L2" s="314"/>
    </row>
    <row r="3" spans="1:12" ht="15.75" customHeight="1" x14ac:dyDescent="0.25">
      <c r="A3" s="323" t="s">
        <v>427</v>
      </c>
      <c r="B3" s="323"/>
      <c r="C3" s="323"/>
      <c r="D3" s="323"/>
      <c r="E3" s="323"/>
      <c r="F3" s="323"/>
      <c r="G3" s="323"/>
      <c r="H3" s="323"/>
      <c r="I3" s="323"/>
      <c r="J3" s="323"/>
      <c r="K3" s="323"/>
      <c r="L3" s="323"/>
    </row>
    <row r="5" spans="1:12" ht="15.75" customHeight="1" x14ac:dyDescent="0.25">
      <c r="A5" s="3" t="s">
        <v>3</v>
      </c>
      <c r="C5" s="180"/>
      <c r="D5" s="180"/>
      <c r="E5" s="180"/>
      <c r="F5" s="180"/>
      <c r="G5" s="180"/>
      <c r="H5" s="180"/>
      <c r="I5" s="180"/>
      <c r="J5" s="180"/>
      <c r="K5" s="180"/>
      <c r="L5" s="180"/>
    </row>
    <row r="6" spans="1:12" ht="47.25" customHeight="1" x14ac:dyDescent="0.25">
      <c r="A6" s="336" t="s">
        <v>529</v>
      </c>
      <c r="B6" s="336"/>
      <c r="C6" s="336"/>
      <c r="D6" s="336"/>
      <c r="E6" s="336"/>
      <c r="F6" s="336"/>
      <c r="G6" s="336"/>
      <c r="H6" s="336"/>
      <c r="I6" s="336"/>
      <c r="J6" s="336"/>
      <c r="K6" s="336"/>
      <c r="L6" s="336"/>
    </row>
    <row r="8" spans="1:12" ht="15.75" customHeight="1" x14ac:dyDescent="0.25">
      <c r="A8" s="3" t="s">
        <v>5</v>
      </c>
      <c r="C8" s="180"/>
      <c r="D8" s="180"/>
      <c r="E8" s="180"/>
      <c r="F8" s="180"/>
      <c r="G8" s="180"/>
      <c r="H8" s="180"/>
      <c r="I8" s="180"/>
      <c r="J8" s="180"/>
      <c r="K8" s="180"/>
      <c r="L8" s="180"/>
    </row>
    <row r="9" spans="1:12" ht="63" customHeight="1" x14ac:dyDescent="0.25">
      <c r="A9" s="336" t="s">
        <v>530</v>
      </c>
      <c r="B9" s="336"/>
      <c r="C9" s="336"/>
      <c r="D9" s="336"/>
      <c r="E9" s="336"/>
      <c r="F9" s="336"/>
      <c r="G9" s="336"/>
      <c r="H9" s="336"/>
      <c r="I9" s="336"/>
      <c r="J9" s="336"/>
      <c r="K9" s="336"/>
      <c r="L9" s="336"/>
    </row>
    <row r="10" spans="1:12" ht="15.75" customHeight="1" x14ac:dyDescent="0.25">
      <c r="B10" s="196"/>
      <c r="C10" s="196"/>
      <c r="D10" s="196"/>
      <c r="E10" s="196"/>
      <c r="F10" s="196"/>
      <c r="G10" s="196"/>
      <c r="H10" s="196"/>
      <c r="I10" s="196"/>
      <c r="J10" s="196"/>
      <c r="K10" s="196"/>
      <c r="L10" s="196"/>
    </row>
    <row r="11" spans="1:12" ht="15.75" customHeight="1" x14ac:dyDescent="0.25">
      <c r="A11" s="3" t="s">
        <v>7</v>
      </c>
      <c r="C11" s="180"/>
      <c r="D11" s="180"/>
      <c r="E11" s="180"/>
      <c r="F11" s="180"/>
      <c r="G11" s="180"/>
      <c r="H11" s="180"/>
      <c r="I11" s="180"/>
      <c r="J11" s="180"/>
      <c r="K11" s="180"/>
      <c r="L11" s="180"/>
    </row>
    <row r="12" spans="1:12" ht="31.5" customHeight="1" x14ac:dyDescent="0.25">
      <c r="A12" s="336" t="s">
        <v>531</v>
      </c>
      <c r="B12" s="336"/>
      <c r="C12" s="336"/>
      <c r="D12" s="336"/>
      <c r="E12" s="336"/>
      <c r="F12" s="336"/>
      <c r="G12" s="336"/>
      <c r="H12" s="336"/>
      <c r="I12" s="336"/>
      <c r="J12" s="336"/>
      <c r="K12" s="336"/>
      <c r="L12" s="336"/>
    </row>
    <row r="14" spans="1:12" ht="15.75" customHeight="1" x14ac:dyDescent="0.25">
      <c r="A14" s="312" t="s">
        <v>9</v>
      </c>
      <c r="B14" s="312"/>
      <c r="C14" s="312"/>
      <c r="D14" s="312"/>
      <c r="E14" s="312"/>
      <c r="F14" s="312"/>
      <c r="G14" s="312"/>
      <c r="H14" s="312"/>
      <c r="I14" s="312"/>
      <c r="J14" s="312"/>
      <c r="K14" s="312"/>
      <c r="L14" s="312"/>
    </row>
    <row r="15" spans="1:12" ht="15.75" customHeight="1" x14ac:dyDescent="0.25">
      <c r="A15" s="4"/>
      <c r="B15" s="5" t="str">
        <f>'Sheriff 401'!C5</f>
        <v>FY20-21</v>
      </c>
      <c r="C15" s="5" t="str">
        <f>'Sheriff 401'!D5</f>
        <v>FY21-22</v>
      </c>
      <c r="D15" s="313" t="str">
        <f>'Sheriff 401'!E5</f>
        <v>FY22-23</v>
      </c>
      <c r="E15" s="313"/>
      <c r="F15" s="313" t="str">
        <f>'Sheriff 401'!G5</f>
        <v>FY23-24</v>
      </c>
      <c r="G15" s="313"/>
      <c r="H15" s="313"/>
      <c r="I15" s="313" t="s">
        <v>88</v>
      </c>
      <c r="J15" s="313"/>
      <c r="K15" s="313"/>
      <c r="L15" s="313"/>
    </row>
    <row r="16" spans="1:12" ht="15.75" customHeight="1" thickBot="1" x14ac:dyDescent="0.3">
      <c r="A16" s="6"/>
      <c r="B16" s="7" t="str">
        <f>'Sheriff 401'!C6</f>
        <v>Actual</v>
      </c>
      <c r="C16" s="7" t="str">
        <f>'Sheriff 401'!D6</f>
        <v>Actual</v>
      </c>
      <c r="D16" s="7" t="str">
        <f>'Sheriff 401'!E6</f>
        <v>Budget</v>
      </c>
      <c r="E16" s="7" t="str">
        <f>'Sheriff 401'!F6</f>
        <v>Actual</v>
      </c>
      <c r="F16" s="7" t="str">
        <f>'Sheriff 401'!G6</f>
        <v>Budget</v>
      </c>
      <c r="G16" s="7" t="str">
        <f>'Sheriff 401'!H6</f>
        <v>YTD</v>
      </c>
      <c r="H16" s="7" t="str">
        <f>'Sheriff 401'!I6</f>
        <v>Est. EOY</v>
      </c>
      <c r="I16" s="7" t="s">
        <v>11</v>
      </c>
      <c r="J16" s="7" t="s">
        <v>12</v>
      </c>
      <c r="K16" s="7" t="s">
        <v>13</v>
      </c>
      <c r="L16" s="7" t="s">
        <v>14</v>
      </c>
    </row>
    <row r="17" spans="1:12" ht="15.75" customHeight="1" thickTop="1" x14ac:dyDescent="0.25">
      <c r="A17" s="1" t="str">
        <f>'Sheriff 401'!A8</f>
        <v>Personnel Services</v>
      </c>
      <c r="B17" s="8">
        <f>'Sheriff 401'!C27</f>
        <v>1307164</v>
      </c>
      <c r="C17" s="8">
        <f>'Sheriff 401'!D27</f>
        <v>1418187</v>
      </c>
      <c r="D17" s="8">
        <f>'Sheriff 401'!E27</f>
        <v>1564404</v>
      </c>
      <c r="E17" s="8">
        <f>'Sheriff 401'!F27</f>
        <v>1468134</v>
      </c>
      <c r="F17" s="8">
        <f>'Sheriff 401'!G27</f>
        <v>1821916</v>
      </c>
      <c r="G17" s="8">
        <f>'Sheriff 401'!H27</f>
        <v>935689</v>
      </c>
      <c r="H17" s="8">
        <f>'Sheriff 401'!I27</f>
        <v>1849265</v>
      </c>
      <c r="I17" s="9">
        <f>'Sheriff 401'!J27</f>
        <v>2083619</v>
      </c>
      <c r="J17" s="9">
        <f>'Sheriff 401'!L27</f>
        <v>0</v>
      </c>
      <c r="K17" s="9">
        <f>'Sheriff 401'!N27</f>
        <v>0</v>
      </c>
      <c r="L17" s="9">
        <f>'Sheriff 401'!P27</f>
        <v>0</v>
      </c>
    </row>
    <row r="18" spans="1:12" ht="15.75" customHeight="1" x14ac:dyDescent="0.25">
      <c r="A18" s="1" t="str">
        <f>'Sheriff 401'!A29</f>
        <v>Supplies &amp; Operating Expenses</v>
      </c>
      <c r="B18" s="8">
        <f>'Sheriff 401'!C41</f>
        <v>97363</v>
      </c>
      <c r="C18" s="8">
        <f>'Sheriff 401'!D41</f>
        <v>116725</v>
      </c>
      <c r="D18" s="8">
        <f>'Sheriff 401'!E41</f>
        <v>138625</v>
      </c>
      <c r="E18" s="8">
        <f>'Sheriff 401'!F41</f>
        <v>109130</v>
      </c>
      <c r="F18" s="8">
        <f>'Sheriff 401'!G41</f>
        <v>142850</v>
      </c>
      <c r="G18" s="8">
        <f>'Sheriff 401'!H41</f>
        <v>63437</v>
      </c>
      <c r="H18" s="8">
        <f>'Sheriff 401'!I41</f>
        <v>139504</v>
      </c>
      <c r="I18" s="9">
        <f>'Sheriff 401'!J41</f>
        <v>175075</v>
      </c>
      <c r="J18" s="9">
        <f>'Sheriff 401'!L41</f>
        <v>0</v>
      </c>
      <c r="K18" s="9">
        <f>'Sheriff 401'!N41</f>
        <v>0</v>
      </c>
      <c r="L18" s="9">
        <f>'Sheriff 401'!P41</f>
        <v>0</v>
      </c>
    </row>
    <row r="19" spans="1:12" ht="15.75" customHeight="1" x14ac:dyDescent="0.25">
      <c r="A19" s="1" t="str">
        <f>'Sheriff 401'!A48</f>
        <v>Purchased &amp; Contractual Services</v>
      </c>
      <c r="B19" s="8">
        <f>'Sheriff 401'!C59</f>
        <v>83251</v>
      </c>
      <c r="C19" s="8">
        <f>'Sheriff 401'!D59</f>
        <v>71029</v>
      </c>
      <c r="D19" s="8">
        <f>'Sheriff 401'!E59</f>
        <v>93788</v>
      </c>
      <c r="E19" s="8">
        <f>'Sheriff 401'!F59</f>
        <v>84142</v>
      </c>
      <c r="F19" s="8">
        <f>'Sheriff 401'!G59</f>
        <v>96838</v>
      </c>
      <c r="G19" s="8">
        <f>'Sheriff 401'!H59</f>
        <v>52381</v>
      </c>
      <c r="H19" s="8">
        <f>'Sheriff 401'!I59</f>
        <v>95789</v>
      </c>
      <c r="I19" s="9">
        <f>'Sheriff 401'!J59</f>
        <v>112500</v>
      </c>
      <c r="J19" s="9">
        <f>'Sheriff 401'!L59</f>
        <v>0</v>
      </c>
      <c r="K19" s="9">
        <f>'Sheriff 401'!N59</f>
        <v>0</v>
      </c>
      <c r="L19" s="9">
        <f>'Sheriff 401'!P59</f>
        <v>0</v>
      </c>
    </row>
    <row r="20" spans="1:12" ht="15.75" customHeight="1" x14ac:dyDescent="0.25">
      <c r="A20" s="1" t="str">
        <f>'Sheriff 401'!A61</f>
        <v>Capital Items</v>
      </c>
      <c r="B20" s="8">
        <f>'Sheriff 401'!C67</f>
        <v>111000</v>
      </c>
      <c r="C20" s="8">
        <f>'Sheriff 401'!D67</f>
        <v>143600</v>
      </c>
      <c r="D20" s="8">
        <f>'Sheriff 401'!E67</f>
        <v>165410</v>
      </c>
      <c r="E20" s="8">
        <f>'Sheriff 401'!F67</f>
        <v>165410</v>
      </c>
      <c r="F20" s="8">
        <f>'Sheriff 401'!G67</f>
        <v>180410</v>
      </c>
      <c r="G20" s="8">
        <f>'Sheriff 401'!H67</f>
        <v>180410</v>
      </c>
      <c r="H20" s="8">
        <f>'Sheriff 401'!I67</f>
        <v>180410</v>
      </c>
      <c r="I20" s="9">
        <f>'Sheriff 401'!J67</f>
        <v>260157</v>
      </c>
      <c r="J20" s="9">
        <f>'Sheriff 401'!L67</f>
        <v>0</v>
      </c>
      <c r="K20" s="9">
        <f>'Sheriff 401'!N67</f>
        <v>0</v>
      </c>
      <c r="L20" s="9">
        <f>'Sheriff 401'!P67</f>
        <v>0</v>
      </c>
    </row>
    <row r="21" spans="1:12" ht="15.75" customHeight="1" x14ac:dyDescent="0.25">
      <c r="A21" s="3" t="str">
        <f>'Sheriff 401'!A69</f>
        <v>Total Sheriff Expenditures</v>
      </c>
      <c r="B21" s="10">
        <f t="shared" ref="B21:K21" si="0">SUM(B17:B20)</f>
        <v>1598778</v>
      </c>
      <c r="C21" s="10">
        <f t="shared" si="0"/>
        <v>1749541</v>
      </c>
      <c r="D21" s="10">
        <f t="shared" si="0"/>
        <v>1962227</v>
      </c>
      <c r="E21" s="10">
        <f t="shared" si="0"/>
        <v>1826816</v>
      </c>
      <c r="F21" s="10">
        <f t="shared" si="0"/>
        <v>2242014</v>
      </c>
      <c r="G21" s="10">
        <f t="shared" si="0"/>
        <v>1231917</v>
      </c>
      <c r="H21" s="10">
        <f t="shared" si="0"/>
        <v>2264968</v>
      </c>
      <c r="I21" s="11">
        <f t="shared" si="0"/>
        <v>2631351</v>
      </c>
      <c r="J21" s="11">
        <f>SUM(J17:J20)</f>
        <v>0</v>
      </c>
      <c r="K21" s="11">
        <f t="shared" si="0"/>
        <v>0</v>
      </c>
      <c r="L21" s="11">
        <f>SUM(L17:L20)</f>
        <v>0</v>
      </c>
    </row>
    <row r="22" spans="1:12" ht="15.75" customHeight="1" x14ac:dyDescent="0.25">
      <c r="B22" s="8"/>
      <c r="C22" s="8"/>
      <c r="D22" s="8"/>
      <c r="E22" s="8"/>
      <c r="F22" s="8"/>
      <c r="G22" s="8"/>
      <c r="H22" s="8"/>
      <c r="I22" s="9"/>
      <c r="J22" s="9"/>
      <c r="K22" s="9"/>
      <c r="L22" s="9"/>
    </row>
    <row r="23" spans="1:12" ht="15.75" customHeight="1" x14ac:dyDescent="0.25">
      <c r="A23" s="3" t="str">
        <f>'Sheriff 401'!A78</f>
        <v>Total Sheriff Revenues</v>
      </c>
      <c r="B23" s="10">
        <f>'Sheriff 401'!C78</f>
        <v>132954</v>
      </c>
      <c r="C23" s="10">
        <f>'Sheriff 401'!D78</f>
        <v>118543</v>
      </c>
      <c r="D23" s="10">
        <f>'Sheriff 401'!E78</f>
        <v>101040</v>
      </c>
      <c r="E23" s="10">
        <f>'Sheriff 401'!F78</f>
        <v>112500</v>
      </c>
      <c r="F23" s="10">
        <f>'Sheriff 401'!G78</f>
        <v>120300</v>
      </c>
      <c r="G23" s="10">
        <f>'Sheriff 401'!H78</f>
        <v>59719</v>
      </c>
      <c r="H23" s="10">
        <f>'Sheriff 401'!I78</f>
        <v>119908</v>
      </c>
      <c r="I23" s="11">
        <f>'Sheriff 401'!J78</f>
        <v>123800</v>
      </c>
      <c r="J23" s="11">
        <f>'Sheriff 401'!L78</f>
        <v>0</v>
      </c>
      <c r="K23" s="11">
        <f>'Sheriff 401'!N78</f>
        <v>0</v>
      </c>
      <c r="L23" s="11">
        <f>'Sheriff 401'!P78</f>
        <v>0</v>
      </c>
    </row>
    <row r="24" spans="1:12" ht="15.75" customHeight="1" x14ac:dyDescent="0.25">
      <c r="B24" s="8"/>
      <c r="C24" s="8"/>
      <c r="D24" s="8"/>
      <c r="E24" s="8"/>
      <c r="F24" s="8"/>
      <c r="G24" s="8"/>
      <c r="H24" s="8"/>
      <c r="I24" s="9"/>
      <c r="J24" s="9"/>
      <c r="K24" s="9"/>
      <c r="L24" s="9"/>
    </row>
    <row r="25" spans="1:12" ht="15.75" customHeight="1" x14ac:dyDescent="0.25">
      <c r="B25" s="8"/>
      <c r="C25" s="8"/>
      <c r="D25" s="8"/>
      <c r="E25" s="8"/>
      <c r="F25" s="8"/>
      <c r="G25" s="8"/>
      <c r="H25" s="8"/>
      <c r="I25" s="9"/>
      <c r="J25" s="9"/>
      <c r="K25" s="9"/>
      <c r="L25" s="9"/>
    </row>
    <row r="26" spans="1:12" ht="15.75" customHeight="1" thickBot="1" x14ac:dyDescent="0.3">
      <c r="A26" s="12" t="str">
        <f>'Sheriff 401'!A81</f>
        <v>Net Sheriff Budget</v>
      </c>
      <c r="B26" s="13">
        <f>B21-B23</f>
        <v>1465824</v>
      </c>
      <c r="C26" s="13">
        <f t="shared" ref="C26:K26" si="1">C21-C23</f>
        <v>1630998</v>
      </c>
      <c r="D26" s="13">
        <f t="shared" si="1"/>
        <v>1861187</v>
      </c>
      <c r="E26" s="13">
        <f t="shared" si="1"/>
        <v>1714316</v>
      </c>
      <c r="F26" s="13">
        <f t="shared" si="1"/>
        <v>2121714</v>
      </c>
      <c r="G26" s="13">
        <f t="shared" si="1"/>
        <v>1172198</v>
      </c>
      <c r="H26" s="13">
        <f t="shared" si="1"/>
        <v>2145060</v>
      </c>
      <c r="I26" s="14">
        <f t="shared" si="1"/>
        <v>2507551</v>
      </c>
      <c r="J26" s="14">
        <f>J21-J23</f>
        <v>0</v>
      </c>
      <c r="K26" s="14">
        <f t="shared" si="1"/>
        <v>0</v>
      </c>
      <c r="L26" s="14">
        <f>L21-L23</f>
        <v>0</v>
      </c>
    </row>
  </sheetData>
  <mergeCells count="10">
    <mergeCell ref="A14:L14"/>
    <mergeCell ref="D15:E15"/>
    <mergeCell ref="F15:H15"/>
    <mergeCell ref="I15:L15"/>
    <mergeCell ref="A1:L1"/>
    <mergeCell ref="A2:L2"/>
    <mergeCell ref="A3:L3"/>
    <mergeCell ref="A6:L6"/>
    <mergeCell ref="A9:L9"/>
    <mergeCell ref="A12:L12"/>
  </mergeCells>
  <printOptions horizontalCentered="1"/>
  <pageMargins left="0.7" right="0.7" top="0.75" bottom="0.75" header="0.3" footer="0.3"/>
  <pageSetup scale="92" orientation="landscape" r:id="rId1"/>
  <headerFooter>
    <oddFooter>&amp;R&amp;P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52B74-3454-47E8-8D19-6604EE3B737C}">
  <sheetPr>
    <pageSetUpPr fitToPage="1"/>
  </sheetPr>
  <dimension ref="A1:T105"/>
  <sheetViews>
    <sheetView view="pageLayout" topLeftCell="A15" zoomScaleNormal="100" zoomScaleSheetLayoutView="100" workbookViewId="0">
      <selection activeCell="K17" sqref="K17"/>
    </sheetView>
  </sheetViews>
  <sheetFormatPr defaultRowHeight="15.75" x14ac:dyDescent="0.25"/>
  <cols>
    <col min="1" max="1" width="5.28515625" style="15" bestFit="1" customWidth="1"/>
    <col min="2" max="2" width="31.28515625" style="15" customWidth="1"/>
    <col min="3" max="11" width="10.5703125" style="15" customWidth="1"/>
    <col min="12" max="16" width="10.5703125" style="15" hidden="1" customWidth="1"/>
    <col min="21" max="16384" width="9.140625" style="15"/>
  </cols>
  <sheetData>
    <row r="1" spans="1:20" x14ac:dyDescent="0.25">
      <c r="A1" s="314" t="s">
        <v>209</v>
      </c>
      <c r="B1" s="314"/>
      <c r="C1" s="314"/>
      <c r="D1" s="314"/>
      <c r="E1" s="314"/>
      <c r="F1" s="314"/>
      <c r="G1" s="314"/>
      <c r="H1" s="314"/>
      <c r="I1" s="314"/>
      <c r="J1" s="314"/>
      <c r="K1" s="314"/>
      <c r="L1" s="314"/>
      <c r="M1" s="314"/>
      <c r="N1" s="314"/>
      <c r="O1" s="314"/>
      <c r="P1" s="314"/>
      <c r="Q1" s="15"/>
      <c r="R1" s="15"/>
      <c r="S1" s="15"/>
      <c r="T1" s="15"/>
    </row>
    <row r="2" spans="1:20" x14ac:dyDescent="0.25">
      <c r="A2" s="314" t="s">
        <v>528</v>
      </c>
      <c r="B2" s="314"/>
      <c r="C2" s="314"/>
      <c r="D2" s="314"/>
      <c r="E2" s="314"/>
      <c r="F2" s="314"/>
      <c r="G2" s="314"/>
      <c r="H2" s="314"/>
      <c r="I2" s="314"/>
      <c r="J2" s="314"/>
      <c r="K2" s="314"/>
      <c r="L2" s="314"/>
      <c r="M2" s="314"/>
      <c r="N2" s="314"/>
      <c r="O2" s="314"/>
      <c r="P2" s="314"/>
      <c r="Q2" s="15"/>
      <c r="R2" s="15"/>
      <c r="S2" s="15"/>
      <c r="T2" s="15"/>
    </row>
    <row r="3" spans="1:20" x14ac:dyDescent="0.25">
      <c r="A3" s="323" t="s">
        <v>427</v>
      </c>
      <c r="B3" s="323"/>
      <c r="C3" s="323"/>
      <c r="D3" s="323"/>
      <c r="E3" s="323"/>
      <c r="F3" s="323"/>
      <c r="G3" s="323"/>
      <c r="H3" s="323"/>
      <c r="I3" s="323"/>
      <c r="J3" s="323"/>
      <c r="K3" s="323"/>
      <c r="L3" s="323"/>
      <c r="M3" s="323"/>
      <c r="N3" s="323"/>
      <c r="O3" s="323"/>
      <c r="P3" s="323"/>
      <c r="Q3" s="15"/>
      <c r="R3" s="15"/>
      <c r="S3" s="15"/>
      <c r="T3" s="15"/>
    </row>
    <row r="5" spans="1:20" x14ac:dyDescent="0.25">
      <c r="A5" s="16"/>
      <c r="B5" s="16"/>
      <c r="C5" s="17" t="s">
        <v>16</v>
      </c>
      <c r="D5" s="17" t="s">
        <v>17</v>
      </c>
      <c r="E5" s="319" t="s">
        <v>18</v>
      </c>
      <c r="F5" s="320"/>
      <c r="G5" s="321" t="s">
        <v>10</v>
      </c>
      <c r="H5" s="321"/>
      <c r="I5" s="321"/>
      <c r="J5" s="322" t="s">
        <v>88</v>
      </c>
      <c r="K5" s="322"/>
      <c r="L5" s="322"/>
      <c r="M5" s="322"/>
      <c r="N5" s="322"/>
      <c r="O5" s="322"/>
      <c r="P5" s="322"/>
    </row>
    <row r="6" spans="1:20" ht="16.5" thickBot="1" x14ac:dyDescent="0.3">
      <c r="A6" s="18"/>
      <c r="B6" s="18"/>
      <c r="C6" s="19" t="s">
        <v>19</v>
      </c>
      <c r="D6" s="19" t="s">
        <v>19</v>
      </c>
      <c r="E6" s="20" t="s">
        <v>20</v>
      </c>
      <c r="F6" s="21" t="s">
        <v>19</v>
      </c>
      <c r="G6" s="22" t="s">
        <v>20</v>
      </c>
      <c r="H6" s="22" t="s">
        <v>21</v>
      </c>
      <c r="I6" s="22" t="s">
        <v>22</v>
      </c>
      <c r="J6" s="317" t="s">
        <v>23</v>
      </c>
      <c r="K6" s="317"/>
      <c r="L6" s="317" t="s">
        <v>12</v>
      </c>
      <c r="M6" s="317"/>
      <c r="N6" s="317" t="s">
        <v>24</v>
      </c>
      <c r="O6" s="317"/>
      <c r="P6" s="23" t="s">
        <v>14</v>
      </c>
    </row>
    <row r="7" spans="1:20" ht="16.5" thickTop="1" x14ac:dyDescent="0.25">
      <c r="A7" s="318" t="s">
        <v>25</v>
      </c>
      <c r="B7" s="318"/>
      <c r="C7" s="25"/>
      <c r="D7" s="25"/>
      <c r="E7" s="25"/>
      <c r="F7" s="25"/>
      <c r="G7" s="25"/>
      <c r="H7" s="26">
        <v>45291</v>
      </c>
      <c r="I7" s="26">
        <v>45473</v>
      </c>
      <c r="J7" s="27"/>
      <c r="K7" s="27"/>
      <c r="L7" s="27"/>
      <c r="M7" s="27"/>
      <c r="N7" s="27"/>
      <c r="O7" s="27"/>
      <c r="P7" s="27"/>
      <c r="Q7" s="15"/>
      <c r="R7" s="15"/>
      <c r="S7" s="15"/>
      <c r="T7" s="15"/>
    </row>
    <row r="8" spans="1:20" x14ac:dyDescent="0.25">
      <c r="A8" s="24" t="s">
        <v>26</v>
      </c>
      <c r="B8" s="24"/>
      <c r="C8" s="25"/>
      <c r="D8" s="25"/>
      <c r="E8" s="25"/>
      <c r="F8" s="25"/>
      <c r="G8" s="25"/>
      <c r="H8" s="25"/>
      <c r="I8" s="28"/>
      <c r="J8" s="27"/>
      <c r="K8" s="27"/>
      <c r="L8" s="27"/>
      <c r="M8" s="27"/>
      <c r="N8" s="27"/>
      <c r="O8" s="27"/>
      <c r="P8" s="27"/>
      <c r="Q8" s="15"/>
      <c r="R8" s="15"/>
      <c r="S8" s="15"/>
      <c r="T8" s="15"/>
    </row>
    <row r="9" spans="1:20" hidden="1" x14ac:dyDescent="0.25">
      <c r="A9" s="29">
        <v>51010</v>
      </c>
      <c r="B9" s="30" t="s">
        <v>532</v>
      </c>
      <c r="C9" s="31">
        <v>71207</v>
      </c>
      <c r="D9" s="33">
        <v>77863</v>
      </c>
      <c r="E9" s="32">
        <v>85355</v>
      </c>
      <c r="F9" s="33">
        <v>86227</v>
      </c>
      <c r="G9" s="32">
        <v>91354</v>
      </c>
      <c r="H9" s="34">
        <v>46352</v>
      </c>
      <c r="I9" s="33">
        <v>91704</v>
      </c>
      <c r="J9" s="35">
        <v>97406</v>
      </c>
      <c r="K9" s="36">
        <f>(J9-G9)/G9</f>
        <v>6.6247783348293454E-2</v>
      </c>
      <c r="L9" s="35"/>
      <c r="M9" s="37">
        <f t="shared" ref="M9:M18" si="0">(L9-G9)/G9</f>
        <v>-1</v>
      </c>
      <c r="N9" s="35"/>
      <c r="O9" s="37">
        <f t="shared" ref="O9:O18" si="1">(N9-G9)/G9</f>
        <v>-1</v>
      </c>
      <c r="P9" s="38"/>
      <c r="Q9" s="15"/>
      <c r="R9" s="15"/>
      <c r="S9" s="15"/>
      <c r="T9" s="15"/>
    </row>
    <row r="10" spans="1:20" hidden="1" x14ac:dyDescent="0.25">
      <c r="A10" s="39">
        <v>51020</v>
      </c>
      <c r="B10" s="40" t="s">
        <v>216</v>
      </c>
      <c r="C10" s="41">
        <v>35489</v>
      </c>
      <c r="D10" s="43">
        <v>29501</v>
      </c>
      <c r="E10" s="42">
        <v>32389</v>
      </c>
      <c r="F10" s="43">
        <v>32879</v>
      </c>
      <c r="G10" s="42">
        <v>35211</v>
      </c>
      <c r="H10" s="44">
        <v>17551</v>
      </c>
      <c r="I10" s="43">
        <v>35102</v>
      </c>
      <c r="J10" s="45">
        <v>46987</v>
      </c>
      <c r="K10" s="46">
        <f t="shared" ref="K10:K26" si="2">(J10-G10)/G10</f>
        <v>0.33444094175115729</v>
      </c>
      <c r="L10" s="45"/>
      <c r="M10" s="47">
        <f t="shared" si="0"/>
        <v>-1</v>
      </c>
      <c r="N10" s="45"/>
      <c r="O10" s="47">
        <f t="shared" si="1"/>
        <v>-1</v>
      </c>
      <c r="P10" s="48"/>
      <c r="Q10" s="15"/>
      <c r="R10" s="15"/>
      <c r="S10" s="15"/>
      <c r="T10" s="15"/>
    </row>
    <row r="11" spans="1:20" hidden="1" x14ac:dyDescent="0.25">
      <c r="A11" s="39">
        <v>51030</v>
      </c>
      <c r="B11" s="40" t="s">
        <v>533</v>
      </c>
      <c r="C11" s="41">
        <v>38887</v>
      </c>
      <c r="D11" s="43">
        <v>32560</v>
      </c>
      <c r="E11" s="42">
        <v>43848</v>
      </c>
      <c r="F11" s="43">
        <v>37611</v>
      </c>
      <c r="G11" s="42">
        <v>49013</v>
      </c>
      <c r="H11" s="44">
        <v>24565</v>
      </c>
      <c r="I11" s="43">
        <v>49130</v>
      </c>
      <c r="J11" s="45">
        <v>50957</v>
      </c>
      <c r="K11" s="46">
        <f t="shared" si="2"/>
        <v>3.9662946565196991E-2</v>
      </c>
      <c r="L11" s="45"/>
      <c r="M11" s="47">
        <f t="shared" si="0"/>
        <v>-1</v>
      </c>
      <c r="N11" s="45"/>
      <c r="O11" s="47">
        <f t="shared" si="1"/>
        <v>-1</v>
      </c>
      <c r="P11" s="48"/>
      <c r="Q11" s="15"/>
      <c r="R11" s="15"/>
      <c r="S11" s="15"/>
      <c r="T11" s="15"/>
    </row>
    <row r="12" spans="1:20" hidden="1" x14ac:dyDescent="0.25">
      <c r="A12" s="39">
        <v>51040</v>
      </c>
      <c r="B12" s="40" t="s">
        <v>534</v>
      </c>
      <c r="C12" s="41">
        <v>36042</v>
      </c>
      <c r="D12" s="43">
        <v>37161</v>
      </c>
      <c r="E12" s="42">
        <v>46257</v>
      </c>
      <c r="F12" s="43">
        <v>46544</v>
      </c>
      <c r="G12" s="42">
        <v>51015</v>
      </c>
      <c r="H12" s="44">
        <v>25584</v>
      </c>
      <c r="I12" s="43">
        <v>51168</v>
      </c>
      <c r="J12" s="45">
        <v>53029</v>
      </c>
      <c r="K12" s="46">
        <f t="shared" si="2"/>
        <v>3.9478584729981378E-2</v>
      </c>
      <c r="L12" s="45"/>
      <c r="M12" s="47">
        <f t="shared" si="0"/>
        <v>-1</v>
      </c>
      <c r="N12" s="45"/>
      <c r="O12" s="47">
        <f t="shared" si="1"/>
        <v>-1</v>
      </c>
      <c r="P12" s="48"/>
      <c r="Q12" s="15"/>
      <c r="R12" s="15"/>
      <c r="S12" s="15"/>
      <c r="T12" s="15"/>
    </row>
    <row r="13" spans="1:20" x14ac:dyDescent="0.25">
      <c r="A13" s="29">
        <v>51069</v>
      </c>
      <c r="B13" s="30" t="s">
        <v>739</v>
      </c>
      <c r="C13" s="31">
        <f t="shared" ref="C13:J13" si="3">SUM(C9:C12)</f>
        <v>181625</v>
      </c>
      <c r="D13" s="33">
        <f t="shared" si="3"/>
        <v>177085</v>
      </c>
      <c r="E13" s="32">
        <f t="shared" si="3"/>
        <v>207849</v>
      </c>
      <c r="F13" s="33">
        <f t="shared" si="3"/>
        <v>203261</v>
      </c>
      <c r="G13" s="32">
        <f t="shared" si="3"/>
        <v>226593</v>
      </c>
      <c r="H13" s="34">
        <f t="shared" si="3"/>
        <v>114052</v>
      </c>
      <c r="I13" s="33">
        <f t="shared" si="3"/>
        <v>227104</v>
      </c>
      <c r="J13" s="35">
        <f t="shared" si="3"/>
        <v>248379</v>
      </c>
      <c r="K13" s="37">
        <f t="shared" si="2"/>
        <v>9.6145953317181024E-2</v>
      </c>
      <c r="L13" s="35"/>
      <c r="M13" s="37"/>
      <c r="N13" s="35"/>
      <c r="O13" s="37"/>
      <c r="P13" s="38"/>
      <c r="Q13" s="15"/>
      <c r="R13" s="15"/>
      <c r="S13" s="15"/>
      <c r="T13" s="15"/>
    </row>
    <row r="14" spans="1:20" x14ac:dyDescent="0.25">
      <c r="A14" s="39">
        <v>51070</v>
      </c>
      <c r="B14" s="40" t="s">
        <v>535</v>
      </c>
      <c r="C14" s="41">
        <v>83558</v>
      </c>
      <c r="D14" s="43">
        <v>86166</v>
      </c>
      <c r="E14" s="42">
        <v>93505</v>
      </c>
      <c r="F14" s="43">
        <v>93876</v>
      </c>
      <c r="G14" s="42">
        <v>99133</v>
      </c>
      <c r="H14" s="44">
        <v>49458</v>
      </c>
      <c r="I14" s="43">
        <v>98916</v>
      </c>
      <c r="J14" s="216">
        <v>109013</v>
      </c>
      <c r="K14" s="47">
        <f t="shared" si="2"/>
        <v>9.966408763983739E-2</v>
      </c>
      <c r="L14" s="45"/>
      <c r="M14" s="47">
        <f t="shared" si="0"/>
        <v>-1</v>
      </c>
      <c r="N14" s="45"/>
      <c r="O14" s="47">
        <f t="shared" si="1"/>
        <v>-1</v>
      </c>
      <c r="P14" s="48"/>
      <c r="Q14" s="15"/>
      <c r="R14" s="15"/>
      <c r="S14" s="15"/>
      <c r="T14" s="15"/>
    </row>
    <row r="15" spans="1:20" x14ac:dyDescent="0.25">
      <c r="A15" s="39">
        <v>51100</v>
      </c>
      <c r="B15" s="40" t="s">
        <v>536</v>
      </c>
      <c r="C15" s="41">
        <v>150538</v>
      </c>
      <c r="D15" s="43">
        <v>202165</v>
      </c>
      <c r="E15" s="42">
        <v>204630</v>
      </c>
      <c r="F15" s="43">
        <v>204242</v>
      </c>
      <c r="G15" s="42">
        <v>232480</v>
      </c>
      <c r="H15" s="44">
        <v>114913</v>
      </c>
      <c r="I15" s="43">
        <v>232480</v>
      </c>
      <c r="J15" s="216">
        <v>241271</v>
      </c>
      <c r="K15" s="47">
        <f t="shared" si="2"/>
        <v>3.7814005505849964E-2</v>
      </c>
      <c r="L15" s="45"/>
      <c r="M15" s="47">
        <f t="shared" si="0"/>
        <v>-1</v>
      </c>
      <c r="N15" s="45"/>
      <c r="O15" s="47">
        <f t="shared" si="1"/>
        <v>-1</v>
      </c>
      <c r="P15" s="48"/>
      <c r="Q15" s="15"/>
      <c r="R15" s="15"/>
      <c r="S15" s="15"/>
      <c r="T15" s="15"/>
    </row>
    <row r="16" spans="1:20" x14ac:dyDescent="0.25">
      <c r="A16" s="39">
        <v>51105</v>
      </c>
      <c r="B16" s="40" t="s">
        <v>537</v>
      </c>
      <c r="C16" s="41">
        <v>224035</v>
      </c>
      <c r="D16" s="43">
        <v>267326</v>
      </c>
      <c r="E16" s="42">
        <v>280870</v>
      </c>
      <c r="F16" s="43">
        <v>267846</v>
      </c>
      <c r="G16" s="42">
        <v>323642</v>
      </c>
      <c r="H16" s="44">
        <v>159067</v>
      </c>
      <c r="I16" s="43">
        <v>323642</v>
      </c>
      <c r="J16" s="216">
        <v>335816</v>
      </c>
      <c r="K16" s="47">
        <f t="shared" si="2"/>
        <v>3.7615637031040469E-2</v>
      </c>
      <c r="L16" s="45"/>
      <c r="M16" s="47">
        <f t="shared" si="0"/>
        <v>-1</v>
      </c>
      <c r="N16" s="45"/>
      <c r="O16" s="47">
        <f t="shared" si="1"/>
        <v>-1</v>
      </c>
      <c r="P16" s="48"/>
      <c r="Q16" s="15"/>
      <c r="R16" s="15"/>
      <c r="S16" s="15"/>
      <c r="T16" s="15"/>
    </row>
    <row r="17" spans="1:20" x14ac:dyDescent="0.25">
      <c r="A17" s="39">
        <v>51109</v>
      </c>
      <c r="B17" s="40" t="s">
        <v>538</v>
      </c>
      <c r="C17" s="41">
        <v>3946</v>
      </c>
      <c r="D17" s="43">
        <v>4247</v>
      </c>
      <c r="E17" s="42">
        <v>4400</v>
      </c>
      <c r="F17" s="43">
        <v>4521</v>
      </c>
      <c r="G17" s="42">
        <v>5350</v>
      </c>
      <c r="H17" s="44">
        <v>2654</v>
      </c>
      <c r="I17" s="43">
        <v>5308</v>
      </c>
      <c r="J17" s="216">
        <v>11253</v>
      </c>
      <c r="K17" s="47">
        <f t="shared" si="2"/>
        <v>1.1033644859813083</v>
      </c>
      <c r="L17" s="45"/>
      <c r="M17" s="47">
        <f t="shared" si="0"/>
        <v>-1</v>
      </c>
      <c r="N17" s="45"/>
      <c r="O17" s="47">
        <f t="shared" si="1"/>
        <v>-1</v>
      </c>
      <c r="P17" s="48"/>
      <c r="Q17" s="15"/>
      <c r="R17" s="15"/>
      <c r="S17" s="15"/>
      <c r="T17" s="15"/>
    </row>
    <row r="18" spans="1:20" x14ac:dyDescent="0.25">
      <c r="A18" s="39">
        <v>51110</v>
      </c>
      <c r="B18" s="40" t="s">
        <v>539</v>
      </c>
      <c r="C18" s="41">
        <v>530902</v>
      </c>
      <c r="D18" s="43">
        <v>467849</v>
      </c>
      <c r="E18" s="42">
        <v>557650</v>
      </c>
      <c r="F18" s="43">
        <v>487416</v>
      </c>
      <c r="G18" s="42">
        <v>699678</v>
      </c>
      <c r="H18" s="44">
        <v>330278</v>
      </c>
      <c r="I18" s="43">
        <v>686000</v>
      </c>
      <c r="J18" s="216">
        <v>875287</v>
      </c>
      <c r="K18" s="47">
        <f t="shared" si="2"/>
        <v>0.2509854533085219</v>
      </c>
      <c r="L18" s="45"/>
      <c r="M18" s="47">
        <f t="shared" si="0"/>
        <v>-1</v>
      </c>
      <c r="N18" s="45"/>
      <c r="O18" s="47">
        <f t="shared" si="1"/>
        <v>-1</v>
      </c>
      <c r="P18" s="48"/>
      <c r="Q18" s="15"/>
      <c r="R18" s="15"/>
      <c r="S18" s="15"/>
      <c r="T18" s="15"/>
    </row>
    <row r="19" spans="1:20" x14ac:dyDescent="0.25">
      <c r="A19" s="39">
        <v>51150</v>
      </c>
      <c r="B19" s="40" t="s">
        <v>467</v>
      </c>
      <c r="C19" s="41">
        <v>1408</v>
      </c>
      <c r="D19" s="43">
        <v>-1571</v>
      </c>
      <c r="E19" s="42">
        <v>0</v>
      </c>
      <c r="F19" s="43">
        <v>1158</v>
      </c>
      <c r="G19" s="42">
        <v>0</v>
      </c>
      <c r="H19" s="44">
        <v>2325</v>
      </c>
      <c r="I19" s="43">
        <v>2325</v>
      </c>
      <c r="J19" s="216">
        <v>0</v>
      </c>
      <c r="K19" s="47">
        <v>0</v>
      </c>
      <c r="L19" s="45"/>
      <c r="M19" s="47">
        <v>0</v>
      </c>
      <c r="N19" s="45"/>
      <c r="O19" s="47">
        <v>0</v>
      </c>
      <c r="P19" s="48"/>
      <c r="Q19" s="15"/>
      <c r="R19" s="15"/>
      <c r="S19" s="15"/>
      <c r="T19" s="15"/>
    </row>
    <row r="20" spans="1:20" x14ac:dyDescent="0.25">
      <c r="A20" s="39">
        <v>51300</v>
      </c>
      <c r="B20" s="40" t="s">
        <v>32</v>
      </c>
      <c r="C20" s="41">
        <v>9797</v>
      </c>
      <c r="D20" s="43">
        <v>7246</v>
      </c>
      <c r="E20" s="42">
        <v>10000</v>
      </c>
      <c r="F20" s="43">
        <v>9145</v>
      </c>
      <c r="G20" s="42">
        <v>11000</v>
      </c>
      <c r="H20" s="44">
        <v>7279</v>
      </c>
      <c r="I20" s="43">
        <v>13170</v>
      </c>
      <c r="J20" s="216">
        <v>12000</v>
      </c>
      <c r="K20" s="47">
        <f t="shared" si="2"/>
        <v>9.0909090909090912E-2</v>
      </c>
      <c r="L20" s="45"/>
      <c r="M20" s="47">
        <f t="shared" ref="M20:M27" si="4">(L20-G20)/G20</f>
        <v>-1</v>
      </c>
      <c r="N20" s="45"/>
      <c r="O20" s="47">
        <f t="shared" ref="O20:O27" si="5">(N20-G20)/G20</f>
        <v>-1</v>
      </c>
      <c r="P20" s="48"/>
      <c r="Q20" s="15"/>
      <c r="R20" s="15"/>
      <c r="S20" s="15"/>
      <c r="T20" s="15"/>
    </row>
    <row r="21" spans="1:20" x14ac:dyDescent="0.25">
      <c r="A21" s="39">
        <v>51500</v>
      </c>
      <c r="B21" s="40" t="s">
        <v>33</v>
      </c>
      <c r="C21" s="41">
        <v>48534</v>
      </c>
      <c r="D21" s="43">
        <v>117940</v>
      </c>
      <c r="E21" s="42">
        <v>94800</v>
      </c>
      <c r="F21" s="43">
        <v>96997</v>
      </c>
      <c r="G21" s="42">
        <v>99540</v>
      </c>
      <c r="H21" s="44">
        <v>98950</v>
      </c>
      <c r="I21" s="43">
        <v>135000</v>
      </c>
      <c r="J21" s="216">
        <v>105000</v>
      </c>
      <c r="K21" s="47">
        <f t="shared" si="2"/>
        <v>5.4852320675105488E-2</v>
      </c>
      <c r="L21" s="45"/>
      <c r="M21" s="47">
        <f t="shared" si="4"/>
        <v>-1</v>
      </c>
      <c r="N21" s="45"/>
      <c r="O21" s="47">
        <f t="shared" si="5"/>
        <v>-1</v>
      </c>
      <c r="P21" s="48"/>
      <c r="Q21" s="15"/>
      <c r="R21" s="15"/>
      <c r="S21" s="15"/>
      <c r="T21" s="15"/>
    </row>
    <row r="22" spans="1:20" x14ac:dyDescent="0.25">
      <c r="A22" s="39">
        <v>51510</v>
      </c>
      <c r="B22" s="40" t="s">
        <v>219</v>
      </c>
      <c r="C22" s="41">
        <v>58629</v>
      </c>
      <c r="D22" s="43">
        <v>64875</v>
      </c>
      <c r="E22" s="42">
        <v>81300</v>
      </c>
      <c r="F22" s="43">
        <v>66876</v>
      </c>
      <c r="G22" s="42">
        <v>85000</v>
      </c>
      <c r="H22" s="44">
        <v>39320</v>
      </c>
      <c r="I22" s="43">
        <v>84820</v>
      </c>
      <c r="J22" s="216">
        <v>101100</v>
      </c>
      <c r="K22" s="47">
        <f t="shared" si="2"/>
        <v>0.18941176470588236</v>
      </c>
      <c r="L22" s="45"/>
      <c r="M22" s="47">
        <f t="shared" si="4"/>
        <v>-1</v>
      </c>
      <c r="N22" s="45"/>
      <c r="O22" s="47">
        <f t="shared" si="5"/>
        <v>-1</v>
      </c>
      <c r="P22" s="48"/>
      <c r="Q22" s="15"/>
      <c r="R22" s="15"/>
      <c r="S22" s="15"/>
      <c r="T22" s="15"/>
    </row>
    <row r="23" spans="1:20" x14ac:dyDescent="0.25">
      <c r="A23" s="39">
        <v>51530</v>
      </c>
      <c r="B23" s="40" t="s">
        <v>220</v>
      </c>
      <c r="C23" s="41">
        <v>11506</v>
      </c>
      <c r="D23" s="43">
        <v>19820</v>
      </c>
      <c r="E23" s="42">
        <v>20100</v>
      </c>
      <c r="F23" s="43">
        <v>24589</v>
      </c>
      <c r="G23" s="42">
        <v>24000</v>
      </c>
      <c r="H23" s="44">
        <v>12669</v>
      </c>
      <c r="I23" s="43">
        <v>26500</v>
      </c>
      <c r="J23" s="216">
        <v>28000</v>
      </c>
      <c r="K23" s="47">
        <f t="shared" si="2"/>
        <v>0.16666666666666666</v>
      </c>
      <c r="L23" s="45"/>
      <c r="M23" s="47">
        <f t="shared" si="4"/>
        <v>-1</v>
      </c>
      <c r="N23" s="45"/>
      <c r="O23" s="47">
        <f t="shared" si="5"/>
        <v>-1</v>
      </c>
      <c r="P23" s="48"/>
      <c r="Q23" s="15"/>
      <c r="R23" s="15"/>
      <c r="S23" s="15"/>
      <c r="T23" s="15"/>
    </row>
    <row r="24" spans="1:20" x14ac:dyDescent="0.25">
      <c r="A24" s="39">
        <v>51575</v>
      </c>
      <c r="B24" s="40" t="s">
        <v>221</v>
      </c>
      <c r="C24" s="41">
        <v>1734</v>
      </c>
      <c r="D24" s="43">
        <v>2683</v>
      </c>
      <c r="E24" s="42">
        <v>3300</v>
      </c>
      <c r="F24" s="43">
        <v>1381</v>
      </c>
      <c r="G24" s="42">
        <v>8500</v>
      </c>
      <c r="H24" s="44">
        <v>2455</v>
      </c>
      <c r="I24" s="43">
        <v>8300</v>
      </c>
      <c r="J24" s="216">
        <v>9000</v>
      </c>
      <c r="K24" s="47">
        <f t="shared" si="2"/>
        <v>5.8823529411764705E-2</v>
      </c>
      <c r="L24" s="45"/>
      <c r="M24" s="47">
        <f t="shared" si="4"/>
        <v>-1</v>
      </c>
      <c r="N24" s="45"/>
      <c r="O24" s="47">
        <f t="shared" si="5"/>
        <v>-1</v>
      </c>
      <c r="P24" s="48"/>
      <c r="Q24" s="15"/>
      <c r="R24" s="15"/>
      <c r="S24" s="15"/>
      <c r="T24" s="15"/>
    </row>
    <row r="25" spans="1:20" x14ac:dyDescent="0.25">
      <c r="A25" s="39">
        <v>51600</v>
      </c>
      <c r="B25" s="40" t="s">
        <v>540</v>
      </c>
      <c r="C25" s="41">
        <v>0</v>
      </c>
      <c r="D25" s="43">
        <v>551</v>
      </c>
      <c r="E25" s="42">
        <v>1000</v>
      </c>
      <c r="F25" s="43">
        <v>800</v>
      </c>
      <c r="G25" s="42">
        <v>1000</v>
      </c>
      <c r="H25" s="44">
        <v>0</v>
      </c>
      <c r="I25" s="43">
        <v>0</v>
      </c>
      <c r="J25" s="216">
        <v>1000</v>
      </c>
      <c r="K25" s="47">
        <f t="shared" si="2"/>
        <v>0</v>
      </c>
      <c r="L25" s="45"/>
      <c r="M25" s="47">
        <f t="shared" si="4"/>
        <v>-1</v>
      </c>
      <c r="N25" s="45"/>
      <c r="O25" s="47">
        <f t="shared" si="5"/>
        <v>-1</v>
      </c>
      <c r="P25" s="48"/>
      <c r="Q25" s="15"/>
      <c r="R25" s="15"/>
      <c r="S25" s="15"/>
      <c r="T25" s="15"/>
    </row>
    <row r="26" spans="1:20" x14ac:dyDescent="0.25">
      <c r="A26" s="49">
        <v>51601</v>
      </c>
      <c r="B26" s="50" t="s">
        <v>541</v>
      </c>
      <c r="C26" s="51">
        <v>952</v>
      </c>
      <c r="D26" s="53">
        <v>1805</v>
      </c>
      <c r="E26" s="52">
        <v>5000</v>
      </c>
      <c r="F26" s="53">
        <v>6026</v>
      </c>
      <c r="G26" s="52">
        <v>6000</v>
      </c>
      <c r="H26" s="54">
        <v>2269</v>
      </c>
      <c r="I26" s="53">
        <v>5700</v>
      </c>
      <c r="J26" s="55">
        <v>6500</v>
      </c>
      <c r="K26" s="57">
        <f t="shared" si="2"/>
        <v>8.3333333333333329E-2</v>
      </c>
      <c r="L26" s="55"/>
      <c r="M26" s="57">
        <f t="shared" si="4"/>
        <v>-1</v>
      </c>
      <c r="N26" s="55"/>
      <c r="O26" s="57">
        <f t="shared" si="5"/>
        <v>-1</v>
      </c>
      <c r="P26" s="73"/>
      <c r="Q26" s="15"/>
      <c r="R26" s="15"/>
      <c r="S26" s="15"/>
      <c r="T26" s="15"/>
    </row>
    <row r="27" spans="1:20" x14ac:dyDescent="0.25">
      <c r="A27" s="25"/>
      <c r="B27" s="25"/>
      <c r="C27" s="60">
        <f>SUM(C13:C26)</f>
        <v>1307164</v>
      </c>
      <c r="D27" s="60">
        <f t="shared" ref="D27:I27" si="6">SUM(D13:D26)</f>
        <v>1418187</v>
      </c>
      <c r="E27" s="60">
        <f t="shared" si="6"/>
        <v>1564404</v>
      </c>
      <c r="F27" s="60">
        <f t="shared" si="6"/>
        <v>1468134</v>
      </c>
      <c r="G27" s="60">
        <f t="shared" si="6"/>
        <v>1821916</v>
      </c>
      <c r="H27" s="60">
        <f t="shared" si="6"/>
        <v>935689</v>
      </c>
      <c r="I27" s="60">
        <f t="shared" si="6"/>
        <v>1849265</v>
      </c>
      <c r="J27" s="61">
        <f>SUM(J13:J26)</f>
        <v>2083619</v>
      </c>
      <c r="K27" s="62">
        <f>(J27-G27)/G27</f>
        <v>0.14364163880222799</v>
      </c>
      <c r="L27" s="61">
        <f>SUM(L9:L26)</f>
        <v>0</v>
      </c>
      <c r="M27" s="62">
        <f t="shared" si="4"/>
        <v>-1</v>
      </c>
      <c r="N27" s="61">
        <f>SUM(N9:N26)</f>
        <v>0</v>
      </c>
      <c r="O27" s="62">
        <f t="shared" si="5"/>
        <v>-1</v>
      </c>
      <c r="P27" s="61">
        <f>SUM(P9:P26)</f>
        <v>0</v>
      </c>
      <c r="Q27" s="15"/>
      <c r="R27" s="15"/>
      <c r="S27" s="15"/>
      <c r="T27" s="15"/>
    </row>
    <row r="28" spans="1:20" x14ac:dyDescent="0.25">
      <c r="A28" s="25"/>
      <c r="B28" s="25"/>
      <c r="C28" s="44"/>
      <c r="D28" s="44"/>
      <c r="E28" s="44"/>
      <c r="F28" s="44"/>
      <c r="G28" s="44"/>
      <c r="H28" s="44"/>
      <c r="I28" s="44"/>
      <c r="J28" s="64"/>
      <c r="K28" s="62"/>
      <c r="L28" s="64"/>
      <c r="M28" s="62"/>
      <c r="N28" s="64"/>
      <c r="O28" s="62"/>
      <c r="P28" s="72"/>
      <c r="Q28" s="15"/>
      <c r="R28" s="15"/>
      <c r="S28" s="15"/>
      <c r="T28" s="15"/>
    </row>
    <row r="29" spans="1:20" x14ac:dyDescent="0.25">
      <c r="A29" s="59" t="s">
        <v>34</v>
      </c>
      <c r="B29" s="25"/>
      <c r="C29" s="65"/>
      <c r="D29" s="65"/>
      <c r="E29" s="65"/>
      <c r="F29" s="65"/>
      <c r="G29" s="65"/>
      <c r="H29" s="65"/>
      <c r="I29" s="65"/>
      <c r="J29" s="66"/>
      <c r="K29" s="62"/>
      <c r="L29" s="66"/>
      <c r="M29" s="62"/>
      <c r="N29" s="66"/>
      <c r="O29" s="62"/>
      <c r="P29" s="72"/>
      <c r="Q29" s="15"/>
      <c r="R29" s="15"/>
      <c r="S29" s="15"/>
      <c r="T29" s="15"/>
    </row>
    <row r="30" spans="1:20" x14ac:dyDescent="0.25">
      <c r="A30" s="29">
        <v>53010</v>
      </c>
      <c r="B30" s="76" t="s">
        <v>37</v>
      </c>
      <c r="C30" s="31">
        <v>2850</v>
      </c>
      <c r="D30" s="33">
        <v>3139</v>
      </c>
      <c r="E30" s="34">
        <v>5500</v>
      </c>
      <c r="F30" s="33">
        <v>3077</v>
      </c>
      <c r="G30" s="34">
        <v>5500</v>
      </c>
      <c r="H30" s="34">
        <v>1732</v>
      </c>
      <c r="I30" s="34">
        <v>4500</v>
      </c>
      <c r="J30" s="217">
        <v>5000</v>
      </c>
      <c r="K30" s="37">
        <f>(J30-G30)/G30</f>
        <v>-9.0909090909090912E-2</v>
      </c>
      <c r="L30" s="35"/>
      <c r="M30" s="37">
        <f t="shared" ref="M30:M41" si="7">(L30-G30)/G30</f>
        <v>-1</v>
      </c>
      <c r="N30" s="35"/>
      <c r="O30" s="37">
        <f t="shared" ref="O30:O41" si="8">(N30-G30)/G30</f>
        <v>-1</v>
      </c>
      <c r="P30" s="38"/>
      <c r="Q30" s="15"/>
      <c r="R30" s="15"/>
      <c r="S30" s="15"/>
      <c r="T30" s="15"/>
    </row>
    <row r="31" spans="1:20" x14ac:dyDescent="0.25">
      <c r="A31" s="39">
        <v>53025</v>
      </c>
      <c r="B31" s="25" t="s">
        <v>542</v>
      </c>
      <c r="C31" s="41">
        <v>11482</v>
      </c>
      <c r="D31" s="43">
        <v>17038</v>
      </c>
      <c r="E31" s="44">
        <v>13000</v>
      </c>
      <c r="F31" s="43">
        <v>7787</v>
      </c>
      <c r="G31" s="44">
        <v>10000</v>
      </c>
      <c r="H31" s="44">
        <v>1677</v>
      </c>
      <c r="I31" s="44">
        <v>8500</v>
      </c>
      <c r="J31" s="216">
        <v>11000</v>
      </c>
      <c r="K31" s="47">
        <f>(J31-G31)/G31</f>
        <v>0.1</v>
      </c>
      <c r="L31" s="45"/>
      <c r="M31" s="47">
        <f t="shared" si="7"/>
        <v>-1</v>
      </c>
      <c r="N31" s="45"/>
      <c r="O31" s="47">
        <f t="shared" si="8"/>
        <v>-1</v>
      </c>
      <c r="P31" s="48"/>
      <c r="Q31" s="15"/>
      <c r="R31" s="15"/>
      <c r="S31" s="15"/>
      <c r="T31" s="15"/>
    </row>
    <row r="32" spans="1:20" x14ac:dyDescent="0.25">
      <c r="A32" s="39">
        <v>53060</v>
      </c>
      <c r="B32" s="25" t="s">
        <v>39</v>
      </c>
      <c r="C32" s="41">
        <v>573</v>
      </c>
      <c r="D32" s="43">
        <v>449</v>
      </c>
      <c r="E32" s="44">
        <v>400</v>
      </c>
      <c r="F32" s="43">
        <v>213</v>
      </c>
      <c r="G32" s="44">
        <v>350</v>
      </c>
      <c r="H32" s="44">
        <v>141</v>
      </c>
      <c r="I32" s="44">
        <v>350</v>
      </c>
      <c r="J32" s="216">
        <v>375</v>
      </c>
      <c r="K32" s="47">
        <f t="shared" ref="K32:K40" si="9">(J32-G32)/G32</f>
        <v>7.1428571428571425E-2</v>
      </c>
      <c r="L32" s="45"/>
      <c r="M32" s="47">
        <f t="shared" si="7"/>
        <v>-1</v>
      </c>
      <c r="N32" s="45"/>
      <c r="O32" s="47">
        <f t="shared" si="8"/>
        <v>-1</v>
      </c>
      <c r="P32" s="48"/>
      <c r="Q32" s="15"/>
      <c r="R32" s="15"/>
      <c r="S32" s="15"/>
      <c r="T32" s="15"/>
    </row>
    <row r="33" spans="1:20" x14ac:dyDescent="0.25">
      <c r="A33" s="39">
        <v>53600</v>
      </c>
      <c r="B33" s="25" t="s">
        <v>40</v>
      </c>
      <c r="C33" s="41">
        <v>2304</v>
      </c>
      <c r="D33" s="43">
        <v>1011</v>
      </c>
      <c r="E33" s="44">
        <v>1200</v>
      </c>
      <c r="F33" s="43">
        <v>689</v>
      </c>
      <c r="G33" s="44">
        <v>1100</v>
      </c>
      <c r="H33" s="44">
        <v>0</v>
      </c>
      <c r="I33" s="44">
        <v>800</v>
      </c>
      <c r="J33" s="216">
        <v>1100</v>
      </c>
      <c r="K33" s="47">
        <f t="shared" si="9"/>
        <v>0</v>
      </c>
      <c r="L33" s="45"/>
      <c r="M33" s="47">
        <f t="shared" si="7"/>
        <v>-1</v>
      </c>
      <c r="N33" s="45"/>
      <c r="O33" s="47">
        <f t="shared" si="8"/>
        <v>-1</v>
      </c>
      <c r="P33" s="48"/>
      <c r="Q33" s="15"/>
      <c r="R33" s="15"/>
      <c r="S33" s="15"/>
      <c r="T33" s="15"/>
    </row>
    <row r="34" spans="1:20" x14ac:dyDescent="0.25">
      <c r="A34" s="39">
        <v>53700</v>
      </c>
      <c r="B34" s="25" t="s">
        <v>224</v>
      </c>
      <c r="C34" s="41">
        <v>41157</v>
      </c>
      <c r="D34" s="43">
        <v>66439</v>
      </c>
      <c r="E34" s="44">
        <v>67725</v>
      </c>
      <c r="F34" s="43">
        <v>57651</v>
      </c>
      <c r="G34" s="44">
        <v>70400</v>
      </c>
      <c r="H34" s="44">
        <v>28996</v>
      </c>
      <c r="I34" s="44">
        <v>70150</v>
      </c>
      <c r="J34" s="216">
        <v>80800</v>
      </c>
      <c r="K34" s="47">
        <f t="shared" si="9"/>
        <v>0.14772727272727273</v>
      </c>
      <c r="L34" s="45"/>
      <c r="M34" s="47">
        <f t="shared" si="7"/>
        <v>-1</v>
      </c>
      <c r="N34" s="45"/>
      <c r="O34" s="47">
        <f t="shared" si="8"/>
        <v>-1</v>
      </c>
      <c r="P34" s="48"/>
      <c r="Q34" s="15"/>
      <c r="R34" s="15"/>
      <c r="S34" s="15"/>
      <c r="T34" s="15"/>
    </row>
    <row r="35" spans="1:20" x14ac:dyDescent="0.25">
      <c r="A35" s="39">
        <v>53800</v>
      </c>
      <c r="B35" s="25" t="s">
        <v>225</v>
      </c>
      <c r="C35" s="41">
        <v>18002</v>
      </c>
      <c r="D35" s="43">
        <v>15914</v>
      </c>
      <c r="E35" s="44">
        <v>18000</v>
      </c>
      <c r="F35" s="43">
        <v>17013</v>
      </c>
      <c r="G35" s="44">
        <v>19500</v>
      </c>
      <c r="H35" s="44">
        <v>12311</v>
      </c>
      <c r="I35" s="44">
        <v>21000</v>
      </c>
      <c r="J35" s="216">
        <v>27000</v>
      </c>
      <c r="K35" s="47">
        <f t="shared" si="9"/>
        <v>0.38461538461538464</v>
      </c>
      <c r="L35" s="45"/>
      <c r="M35" s="47">
        <f t="shared" si="7"/>
        <v>-1</v>
      </c>
      <c r="N35" s="45"/>
      <c r="O35" s="47">
        <f t="shared" si="8"/>
        <v>-1</v>
      </c>
      <c r="P35" s="48"/>
      <c r="Q35" s="15"/>
      <c r="R35" s="15"/>
      <c r="S35" s="15"/>
      <c r="T35" s="15"/>
    </row>
    <row r="36" spans="1:20" x14ac:dyDescent="0.25">
      <c r="A36" s="39">
        <v>53805</v>
      </c>
      <c r="B36" s="25" t="s">
        <v>473</v>
      </c>
      <c r="C36" s="41">
        <v>4999</v>
      </c>
      <c r="D36" s="43">
        <v>3210</v>
      </c>
      <c r="E36" s="44">
        <v>5000</v>
      </c>
      <c r="F36" s="43">
        <v>7490</v>
      </c>
      <c r="G36" s="44">
        <v>9500</v>
      </c>
      <c r="H36" s="44">
        <v>0</v>
      </c>
      <c r="I36" s="44">
        <v>8500</v>
      </c>
      <c r="J36" s="216">
        <v>13500</v>
      </c>
      <c r="K36" s="47">
        <f t="shared" si="9"/>
        <v>0.42105263157894735</v>
      </c>
      <c r="L36" s="45"/>
      <c r="M36" s="47">
        <f t="shared" si="7"/>
        <v>-1</v>
      </c>
      <c r="N36" s="45"/>
      <c r="O36" s="47">
        <f t="shared" si="8"/>
        <v>-1</v>
      </c>
      <c r="P36" s="48"/>
      <c r="Q36" s="15"/>
      <c r="R36" s="15"/>
      <c r="S36" s="15"/>
      <c r="T36" s="15"/>
    </row>
    <row r="37" spans="1:20" x14ac:dyDescent="0.25">
      <c r="A37" s="39">
        <v>53900</v>
      </c>
      <c r="B37" s="25" t="s">
        <v>136</v>
      </c>
      <c r="C37" s="41">
        <v>11227</v>
      </c>
      <c r="D37" s="43">
        <v>5353</v>
      </c>
      <c r="E37" s="44">
        <v>12000</v>
      </c>
      <c r="F37" s="43">
        <v>11328</v>
      </c>
      <c r="G37" s="44">
        <v>10000</v>
      </c>
      <c r="H37" s="44">
        <v>6022</v>
      </c>
      <c r="I37" s="44">
        <v>10000</v>
      </c>
      <c r="J37" s="216">
        <v>16400</v>
      </c>
      <c r="K37" s="47">
        <f t="shared" si="9"/>
        <v>0.64</v>
      </c>
      <c r="L37" s="45"/>
      <c r="M37" s="47">
        <f t="shared" si="7"/>
        <v>-1</v>
      </c>
      <c r="N37" s="45"/>
      <c r="O37" s="47">
        <f t="shared" si="8"/>
        <v>-1</v>
      </c>
      <c r="P37" s="48"/>
      <c r="Q37" s="15"/>
      <c r="R37" s="15"/>
      <c r="S37" s="15"/>
      <c r="T37" s="15"/>
    </row>
    <row r="38" spans="1:20" x14ac:dyDescent="0.25">
      <c r="A38" s="39">
        <v>55140</v>
      </c>
      <c r="B38" s="25" t="s">
        <v>543</v>
      </c>
      <c r="C38" s="41">
        <v>1998</v>
      </c>
      <c r="D38" s="43">
        <v>2710</v>
      </c>
      <c r="E38" s="44">
        <v>3000</v>
      </c>
      <c r="F38" s="43">
        <v>2665</v>
      </c>
      <c r="G38" s="44">
        <v>3500</v>
      </c>
      <c r="H38" s="44">
        <v>1405</v>
      </c>
      <c r="I38" s="44">
        <v>3120</v>
      </c>
      <c r="J38" s="216">
        <v>3900</v>
      </c>
      <c r="K38" s="47">
        <f t="shared" si="9"/>
        <v>0.11428571428571428</v>
      </c>
      <c r="L38" s="45"/>
      <c r="M38" s="47">
        <f t="shared" si="7"/>
        <v>-1</v>
      </c>
      <c r="N38" s="45"/>
      <c r="O38" s="47">
        <f t="shared" si="8"/>
        <v>-1</v>
      </c>
      <c r="P38" s="48"/>
      <c r="Q38" s="15"/>
      <c r="R38" s="15"/>
      <c r="S38" s="15"/>
      <c r="T38" s="15"/>
    </row>
    <row r="39" spans="1:20" x14ac:dyDescent="0.25">
      <c r="A39" s="39">
        <v>56301</v>
      </c>
      <c r="B39" s="25" t="s">
        <v>541</v>
      </c>
      <c r="C39" s="41">
        <v>2771</v>
      </c>
      <c r="D39" s="43">
        <v>1462</v>
      </c>
      <c r="E39" s="44">
        <v>2300</v>
      </c>
      <c r="F39" s="43">
        <v>1146</v>
      </c>
      <c r="G39" s="44">
        <v>2500</v>
      </c>
      <c r="H39" s="44">
        <v>669</v>
      </c>
      <c r="I39" s="44">
        <v>2100</v>
      </c>
      <c r="J39" s="216">
        <v>2500</v>
      </c>
      <c r="K39" s="47">
        <f t="shared" si="9"/>
        <v>0</v>
      </c>
      <c r="L39" s="45"/>
      <c r="M39" s="47">
        <f t="shared" si="7"/>
        <v>-1</v>
      </c>
      <c r="N39" s="45"/>
      <c r="O39" s="47">
        <f t="shared" si="8"/>
        <v>-1</v>
      </c>
      <c r="P39" s="48"/>
      <c r="Q39" s="15"/>
      <c r="R39" s="15"/>
      <c r="S39" s="15"/>
      <c r="T39" s="15"/>
    </row>
    <row r="40" spans="1:20" x14ac:dyDescent="0.25">
      <c r="A40" s="49">
        <v>57400</v>
      </c>
      <c r="B40" s="77" t="s">
        <v>43</v>
      </c>
      <c r="C40" s="51">
        <v>0</v>
      </c>
      <c r="D40" s="53">
        <v>0</v>
      </c>
      <c r="E40" s="54">
        <v>10500</v>
      </c>
      <c r="F40" s="53">
        <v>71</v>
      </c>
      <c r="G40" s="54">
        <v>10500</v>
      </c>
      <c r="H40" s="54">
        <v>10484</v>
      </c>
      <c r="I40" s="54">
        <v>10484</v>
      </c>
      <c r="J40" s="218">
        <v>13500</v>
      </c>
      <c r="K40" s="57">
        <f t="shared" si="9"/>
        <v>0.2857142857142857</v>
      </c>
      <c r="L40" s="55"/>
      <c r="M40" s="57">
        <f t="shared" si="7"/>
        <v>-1</v>
      </c>
      <c r="N40" s="55"/>
      <c r="O40" s="57">
        <f t="shared" si="8"/>
        <v>-1</v>
      </c>
      <c r="P40" s="73"/>
      <c r="Q40" s="15"/>
      <c r="R40" s="15"/>
      <c r="S40" s="15"/>
      <c r="T40" s="15"/>
    </row>
    <row r="41" spans="1:20" x14ac:dyDescent="0.25">
      <c r="A41" s="25"/>
      <c r="B41" s="25"/>
      <c r="C41" s="60">
        <f t="shared" ref="C41:J41" si="10">SUM(C30:C40)</f>
        <v>97363</v>
      </c>
      <c r="D41" s="60">
        <f t="shared" si="10"/>
        <v>116725</v>
      </c>
      <c r="E41" s="60">
        <f t="shared" si="10"/>
        <v>138625</v>
      </c>
      <c r="F41" s="60">
        <f t="shared" si="10"/>
        <v>109130</v>
      </c>
      <c r="G41" s="60">
        <f t="shared" si="10"/>
        <v>142850</v>
      </c>
      <c r="H41" s="60">
        <f t="shared" si="10"/>
        <v>63437</v>
      </c>
      <c r="I41" s="60">
        <f t="shared" si="10"/>
        <v>139504</v>
      </c>
      <c r="J41" s="61">
        <f t="shared" si="10"/>
        <v>175075</v>
      </c>
      <c r="K41" s="62">
        <f>(J41-G41)/G41</f>
        <v>0.22558627931396569</v>
      </c>
      <c r="L41" s="61">
        <f>SUM(L30:L40)</f>
        <v>0</v>
      </c>
      <c r="M41" s="62">
        <f t="shared" si="7"/>
        <v>-1</v>
      </c>
      <c r="N41" s="61">
        <f>SUM(N30:N40)</f>
        <v>0</v>
      </c>
      <c r="O41" s="62">
        <f t="shared" si="8"/>
        <v>-1</v>
      </c>
      <c r="P41" s="61">
        <f>SUM(P30:P40)</f>
        <v>0</v>
      </c>
      <c r="Q41" s="15"/>
      <c r="R41" s="15"/>
      <c r="S41" s="15"/>
      <c r="T41" s="15"/>
    </row>
    <row r="42" spans="1:20" x14ac:dyDescent="0.25">
      <c r="A42" s="25"/>
      <c r="B42" s="25"/>
      <c r="C42" s="60"/>
      <c r="D42" s="60"/>
      <c r="E42" s="60"/>
      <c r="F42" s="60"/>
      <c r="G42" s="60"/>
      <c r="H42" s="60"/>
      <c r="I42" s="60"/>
      <c r="J42" s="69"/>
      <c r="K42" s="70"/>
      <c r="L42" s="69"/>
      <c r="M42" s="70"/>
      <c r="N42" s="69"/>
      <c r="O42" s="70"/>
      <c r="P42" s="69"/>
      <c r="Q42" s="15"/>
      <c r="R42" s="15"/>
      <c r="S42" s="15"/>
      <c r="T42" s="15"/>
    </row>
    <row r="43" spans="1:20" x14ac:dyDescent="0.25">
      <c r="A43" s="25"/>
      <c r="B43" s="25"/>
      <c r="C43" s="60"/>
      <c r="D43" s="60"/>
      <c r="E43" s="60"/>
      <c r="F43" s="60"/>
      <c r="G43" s="60"/>
      <c r="H43" s="60"/>
      <c r="I43" s="60"/>
      <c r="J43" s="69"/>
      <c r="K43" s="70"/>
      <c r="L43" s="69"/>
      <c r="M43" s="70"/>
      <c r="N43" s="69"/>
      <c r="O43" s="70"/>
      <c r="P43" s="69"/>
      <c r="Q43" s="15"/>
      <c r="R43" s="15"/>
      <c r="S43" s="15"/>
      <c r="T43" s="15"/>
    </row>
    <row r="44" spans="1:20" x14ac:dyDescent="0.25">
      <c r="A44" s="25"/>
      <c r="B44" s="25"/>
      <c r="C44" s="60"/>
      <c r="D44" s="60"/>
      <c r="E44" s="60"/>
      <c r="F44" s="60"/>
      <c r="G44" s="60"/>
      <c r="H44" s="60"/>
      <c r="I44" s="60"/>
      <c r="J44" s="69"/>
      <c r="K44" s="70"/>
      <c r="L44" s="69"/>
      <c r="M44" s="70"/>
      <c r="N44" s="69"/>
      <c r="O44" s="70"/>
      <c r="P44" s="69"/>
      <c r="Q44" s="15"/>
      <c r="R44" s="15"/>
      <c r="S44" s="15"/>
      <c r="T44" s="15"/>
    </row>
    <row r="45" spans="1:20" x14ac:dyDescent="0.25">
      <c r="A45" s="25"/>
      <c r="B45" s="25"/>
      <c r="C45" s="60"/>
      <c r="D45" s="60"/>
      <c r="E45" s="60"/>
      <c r="F45" s="60"/>
      <c r="G45" s="60"/>
      <c r="H45" s="60"/>
      <c r="I45" s="60"/>
      <c r="J45" s="60"/>
      <c r="K45" s="60"/>
      <c r="L45" s="60"/>
      <c r="M45" s="60"/>
      <c r="N45" s="60"/>
      <c r="O45" s="60"/>
      <c r="P45" s="60"/>
      <c r="Q45" s="15"/>
      <c r="R45" s="15"/>
      <c r="S45" s="15"/>
      <c r="T45" s="15"/>
    </row>
    <row r="46" spans="1:20" x14ac:dyDescent="0.25">
      <c r="A46" s="16"/>
      <c r="B46" s="16"/>
      <c r="C46" s="17" t="str">
        <f>C5</f>
        <v>FY20-21</v>
      </c>
      <c r="D46" s="17" t="str">
        <f>D5</f>
        <v>FY21-22</v>
      </c>
      <c r="E46" s="319" t="str">
        <f>E5</f>
        <v>FY22-23</v>
      </c>
      <c r="F46" s="320"/>
      <c r="G46" s="321" t="str">
        <f>G5</f>
        <v>FY23-24</v>
      </c>
      <c r="H46" s="321"/>
      <c r="I46" s="321"/>
      <c r="J46" s="322" t="s">
        <v>10</v>
      </c>
      <c r="K46" s="322"/>
      <c r="L46" s="322"/>
      <c r="M46" s="322"/>
      <c r="N46" s="322"/>
      <c r="O46" s="322"/>
      <c r="P46" s="322"/>
      <c r="Q46" s="15"/>
      <c r="R46" s="15"/>
      <c r="S46" s="15"/>
      <c r="T46" s="15"/>
    </row>
    <row r="47" spans="1:20" ht="16.5" thickBot="1" x14ac:dyDescent="0.3">
      <c r="A47" s="18"/>
      <c r="B47" s="18"/>
      <c r="C47" s="19" t="s">
        <v>19</v>
      </c>
      <c r="D47" s="19" t="s">
        <v>19</v>
      </c>
      <c r="E47" s="20" t="s">
        <v>20</v>
      </c>
      <c r="F47" s="21" t="s">
        <v>19</v>
      </c>
      <c r="G47" s="22" t="s">
        <v>20</v>
      </c>
      <c r="H47" s="22" t="s">
        <v>21</v>
      </c>
      <c r="I47" s="22" t="s">
        <v>22</v>
      </c>
      <c r="J47" s="317" t="s">
        <v>23</v>
      </c>
      <c r="K47" s="317"/>
      <c r="L47" s="317" t="s">
        <v>24</v>
      </c>
      <c r="M47" s="317"/>
      <c r="N47" s="317" t="s">
        <v>12</v>
      </c>
      <c r="O47" s="317"/>
      <c r="P47" s="23" t="s">
        <v>14</v>
      </c>
      <c r="Q47" s="15"/>
      <c r="R47" s="15"/>
      <c r="S47" s="15"/>
      <c r="T47" s="15"/>
    </row>
    <row r="48" spans="1:20" ht="16.5" thickTop="1" x14ac:dyDescent="0.25">
      <c r="A48" s="59" t="s">
        <v>46</v>
      </c>
      <c r="B48" s="25"/>
      <c r="C48" s="65"/>
      <c r="D48" s="65"/>
      <c r="E48" s="65"/>
      <c r="F48" s="65"/>
      <c r="G48" s="65"/>
      <c r="H48" s="65"/>
      <c r="I48" s="65"/>
      <c r="J48" s="66"/>
      <c r="K48" s="62"/>
      <c r="L48" s="66"/>
      <c r="M48" s="62"/>
      <c r="N48" s="66"/>
      <c r="O48" s="62"/>
      <c r="P48" s="72"/>
      <c r="Q48" s="15"/>
      <c r="R48" s="15"/>
      <c r="S48" s="15"/>
      <c r="T48" s="15"/>
    </row>
    <row r="49" spans="1:20" x14ac:dyDescent="0.25">
      <c r="A49" s="29">
        <v>54010</v>
      </c>
      <c r="B49" s="30" t="s">
        <v>47</v>
      </c>
      <c r="C49" s="31">
        <v>13699</v>
      </c>
      <c r="D49" s="33">
        <v>19176</v>
      </c>
      <c r="E49" s="32">
        <v>20000</v>
      </c>
      <c r="F49" s="33">
        <v>22492</v>
      </c>
      <c r="G49" s="32">
        <v>23000</v>
      </c>
      <c r="H49" s="34">
        <v>13633</v>
      </c>
      <c r="I49" s="33">
        <v>27000</v>
      </c>
      <c r="J49" s="217">
        <v>30000</v>
      </c>
      <c r="K49" s="37">
        <f t="shared" ref="K49:K57" si="11">(J49-G49)/G49</f>
        <v>0.30434782608695654</v>
      </c>
      <c r="L49" s="35"/>
      <c r="M49" s="37">
        <f t="shared" ref="M49:M59" si="12">(L49-G49)/G49</f>
        <v>-1</v>
      </c>
      <c r="N49" s="35"/>
      <c r="O49" s="37">
        <f t="shared" ref="O49:O59" si="13">(N49-G49)/G49</f>
        <v>-1</v>
      </c>
      <c r="P49" s="38"/>
      <c r="Q49" s="15"/>
      <c r="R49" s="15"/>
      <c r="S49" s="15"/>
      <c r="T49" s="15"/>
    </row>
    <row r="50" spans="1:20" x14ac:dyDescent="0.25">
      <c r="A50" s="39">
        <v>54020</v>
      </c>
      <c r="B50" s="40" t="s">
        <v>48</v>
      </c>
      <c r="C50" s="41">
        <v>1700</v>
      </c>
      <c r="D50" s="43">
        <v>1682</v>
      </c>
      <c r="E50" s="42">
        <v>1600</v>
      </c>
      <c r="F50" s="43">
        <v>2042</v>
      </c>
      <c r="G50" s="42">
        <v>1750</v>
      </c>
      <c r="H50" s="44">
        <v>598</v>
      </c>
      <c r="I50" s="43">
        <v>1613</v>
      </c>
      <c r="J50" s="216">
        <v>1800</v>
      </c>
      <c r="K50" s="47">
        <f t="shared" si="11"/>
        <v>2.8571428571428571E-2</v>
      </c>
      <c r="L50" s="45"/>
      <c r="M50" s="47">
        <f t="shared" si="12"/>
        <v>-1</v>
      </c>
      <c r="N50" s="45"/>
      <c r="O50" s="47">
        <f t="shared" si="13"/>
        <v>-1</v>
      </c>
      <c r="P50" s="48"/>
      <c r="Q50" s="15"/>
      <c r="R50" s="15"/>
      <c r="S50" s="15"/>
      <c r="T50" s="15"/>
    </row>
    <row r="51" spans="1:20" x14ac:dyDescent="0.25">
      <c r="A51" s="39">
        <v>54100</v>
      </c>
      <c r="B51" s="40" t="s">
        <v>477</v>
      </c>
      <c r="C51" s="41">
        <v>1821</v>
      </c>
      <c r="D51" s="43">
        <v>1119</v>
      </c>
      <c r="E51" s="42">
        <v>4500</v>
      </c>
      <c r="F51" s="43">
        <v>36</v>
      </c>
      <c r="G51" s="42">
        <v>2500</v>
      </c>
      <c r="H51" s="44">
        <v>0</v>
      </c>
      <c r="I51" s="43">
        <v>1250</v>
      </c>
      <c r="J51" s="216">
        <v>2000</v>
      </c>
      <c r="K51" s="47">
        <f t="shared" si="11"/>
        <v>-0.2</v>
      </c>
      <c r="L51" s="45"/>
      <c r="M51" s="47">
        <f t="shared" si="12"/>
        <v>-1</v>
      </c>
      <c r="N51" s="45"/>
      <c r="O51" s="47">
        <f t="shared" si="13"/>
        <v>-1</v>
      </c>
      <c r="P51" s="48"/>
      <c r="Q51" s="15"/>
      <c r="R51" s="15"/>
      <c r="S51" s="15"/>
      <c r="T51" s="15"/>
    </row>
    <row r="52" spans="1:20" x14ac:dyDescent="0.25">
      <c r="A52" s="39">
        <v>54510</v>
      </c>
      <c r="B52" s="40" t="s">
        <v>50</v>
      </c>
      <c r="C52" s="41">
        <v>2100</v>
      </c>
      <c r="D52" s="43">
        <v>1625</v>
      </c>
      <c r="E52" s="42">
        <v>1500</v>
      </c>
      <c r="F52" s="43">
        <v>1450</v>
      </c>
      <c r="G52" s="42">
        <v>1500</v>
      </c>
      <c r="H52" s="44">
        <v>650</v>
      </c>
      <c r="I52" s="43">
        <v>650</v>
      </c>
      <c r="J52" s="216">
        <v>1500</v>
      </c>
      <c r="K52" s="47">
        <f t="shared" si="11"/>
        <v>0</v>
      </c>
      <c r="L52" s="45"/>
      <c r="M52" s="47">
        <f t="shared" si="12"/>
        <v>-1</v>
      </c>
      <c r="N52" s="45"/>
      <c r="O52" s="47">
        <f t="shared" si="13"/>
        <v>-1</v>
      </c>
      <c r="P52" s="48"/>
      <c r="Q52" s="15"/>
      <c r="R52" s="15"/>
      <c r="S52" s="15"/>
      <c r="T52" s="15"/>
    </row>
    <row r="53" spans="1:20" x14ac:dyDescent="0.25">
      <c r="A53" s="39">
        <v>55010</v>
      </c>
      <c r="B53" s="40" t="s">
        <v>227</v>
      </c>
      <c r="C53" s="41">
        <v>46960</v>
      </c>
      <c r="D53" s="43">
        <v>27630</v>
      </c>
      <c r="E53" s="42">
        <v>38000</v>
      </c>
      <c r="F53" s="43">
        <v>35110</v>
      </c>
      <c r="G53" s="42">
        <v>39000</v>
      </c>
      <c r="H53" s="44">
        <v>24225</v>
      </c>
      <c r="I53" s="43">
        <v>41000</v>
      </c>
      <c r="J53" s="216">
        <v>45500</v>
      </c>
      <c r="K53" s="47">
        <f t="shared" si="11"/>
        <v>0.16666666666666666</v>
      </c>
      <c r="L53" s="45"/>
      <c r="M53" s="47">
        <f t="shared" si="12"/>
        <v>-1</v>
      </c>
      <c r="N53" s="45"/>
      <c r="O53" s="47">
        <f t="shared" si="13"/>
        <v>-1</v>
      </c>
      <c r="P53" s="48"/>
      <c r="Q53" s="15"/>
      <c r="R53" s="15"/>
      <c r="S53" s="15"/>
      <c r="T53" s="15"/>
    </row>
    <row r="54" spans="1:20" x14ac:dyDescent="0.25">
      <c r="A54" s="39">
        <v>55120</v>
      </c>
      <c r="B54" s="40" t="s">
        <v>52</v>
      </c>
      <c r="C54" s="41">
        <v>6352</v>
      </c>
      <c r="D54" s="43">
        <v>8266</v>
      </c>
      <c r="E54" s="42">
        <v>8400</v>
      </c>
      <c r="F54" s="43">
        <v>8644</v>
      </c>
      <c r="G54" s="42">
        <v>8400</v>
      </c>
      <c r="H54" s="44">
        <v>3944</v>
      </c>
      <c r="I54" s="43">
        <v>8850</v>
      </c>
      <c r="J54" s="216">
        <v>11400</v>
      </c>
      <c r="K54" s="47">
        <f t="shared" si="11"/>
        <v>0.35714285714285715</v>
      </c>
      <c r="L54" s="45"/>
      <c r="M54" s="47">
        <f t="shared" si="12"/>
        <v>-1</v>
      </c>
      <c r="N54" s="45"/>
      <c r="O54" s="47">
        <f t="shared" si="13"/>
        <v>-1</v>
      </c>
      <c r="P54" s="48"/>
      <c r="Q54" s="15"/>
      <c r="R54" s="15"/>
      <c r="S54" s="15"/>
      <c r="T54" s="15"/>
    </row>
    <row r="55" spans="1:20" x14ac:dyDescent="0.25">
      <c r="A55" s="39">
        <v>55340</v>
      </c>
      <c r="B55" s="40" t="s">
        <v>544</v>
      </c>
      <c r="C55" s="41">
        <v>5519</v>
      </c>
      <c r="D55" s="43">
        <v>5933</v>
      </c>
      <c r="E55" s="42">
        <v>8500</v>
      </c>
      <c r="F55" s="43">
        <v>6524</v>
      </c>
      <c r="G55" s="42">
        <v>9500</v>
      </c>
      <c r="H55" s="44">
        <v>7083</v>
      </c>
      <c r="I55" s="43">
        <v>9500</v>
      </c>
      <c r="J55" s="216">
        <v>10500</v>
      </c>
      <c r="K55" s="47">
        <f t="shared" si="11"/>
        <v>0.10526315789473684</v>
      </c>
      <c r="L55" s="45"/>
      <c r="M55" s="47">
        <f t="shared" si="12"/>
        <v>-1</v>
      </c>
      <c r="N55" s="45"/>
      <c r="O55" s="47">
        <f t="shared" si="13"/>
        <v>-1</v>
      </c>
      <c r="P55" s="48"/>
      <c r="Q55" s="15"/>
      <c r="R55" s="15"/>
      <c r="S55" s="15"/>
      <c r="T55" s="15"/>
    </row>
    <row r="56" spans="1:20" x14ac:dyDescent="0.25">
      <c r="A56" s="39">
        <v>55400</v>
      </c>
      <c r="B56" s="40" t="s">
        <v>53</v>
      </c>
      <c r="C56" s="41">
        <v>4707</v>
      </c>
      <c r="D56" s="43">
        <v>5389</v>
      </c>
      <c r="E56" s="42">
        <v>6500</v>
      </c>
      <c r="F56" s="43">
        <v>6293</v>
      </c>
      <c r="G56" s="42">
        <v>6500</v>
      </c>
      <c r="H56" s="44">
        <v>1521</v>
      </c>
      <c r="I56" s="43">
        <v>4230</v>
      </c>
      <c r="J56" s="216">
        <v>6500</v>
      </c>
      <c r="K56" s="47">
        <f t="shared" si="11"/>
        <v>0</v>
      </c>
      <c r="L56" s="45"/>
      <c r="M56" s="47">
        <f t="shared" si="12"/>
        <v>-1</v>
      </c>
      <c r="N56" s="45"/>
      <c r="O56" s="47">
        <f t="shared" si="13"/>
        <v>-1</v>
      </c>
      <c r="P56" s="48"/>
      <c r="Q56" s="15"/>
      <c r="R56" s="15"/>
      <c r="S56" s="15"/>
      <c r="T56" s="15"/>
    </row>
    <row r="57" spans="1:20" x14ac:dyDescent="0.25">
      <c r="A57" s="39">
        <v>55405</v>
      </c>
      <c r="B57" s="40" t="s">
        <v>141</v>
      </c>
      <c r="C57" s="41">
        <v>0</v>
      </c>
      <c r="D57" s="43">
        <v>0</v>
      </c>
      <c r="E57" s="42">
        <v>4388</v>
      </c>
      <c r="F57" s="43">
        <v>1457</v>
      </c>
      <c r="G57" s="42">
        <v>4388</v>
      </c>
      <c r="H57" s="44">
        <v>727</v>
      </c>
      <c r="I57" s="43">
        <v>1696</v>
      </c>
      <c r="J57" s="216">
        <v>3000</v>
      </c>
      <c r="K57" s="47">
        <f t="shared" si="11"/>
        <v>-0.31631722880583407</v>
      </c>
      <c r="L57" s="45"/>
      <c r="M57" s="47">
        <f t="shared" si="12"/>
        <v>-1</v>
      </c>
      <c r="N57" s="45"/>
      <c r="O57" s="47">
        <f t="shared" si="13"/>
        <v>-1</v>
      </c>
      <c r="P57" s="48"/>
      <c r="Q57" s="15"/>
      <c r="R57" s="15"/>
      <c r="S57" s="15"/>
      <c r="T57" s="15"/>
    </row>
    <row r="58" spans="1:20" x14ac:dyDescent="0.25">
      <c r="A58" s="49">
        <v>56200</v>
      </c>
      <c r="B58" s="50" t="s">
        <v>55</v>
      </c>
      <c r="C58" s="51">
        <v>393</v>
      </c>
      <c r="D58" s="53">
        <v>209</v>
      </c>
      <c r="E58" s="52">
        <v>400</v>
      </c>
      <c r="F58" s="53">
        <v>94</v>
      </c>
      <c r="G58" s="52">
        <v>300</v>
      </c>
      <c r="H58" s="54">
        <v>0</v>
      </c>
      <c r="I58" s="53">
        <v>0</v>
      </c>
      <c r="J58" s="218">
        <v>300</v>
      </c>
      <c r="K58" s="57">
        <f>(J58-G58)/G58</f>
        <v>0</v>
      </c>
      <c r="L58" s="55"/>
      <c r="M58" s="57">
        <f t="shared" si="12"/>
        <v>-1</v>
      </c>
      <c r="N58" s="55"/>
      <c r="O58" s="57">
        <f t="shared" si="13"/>
        <v>-1</v>
      </c>
      <c r="P58" s="73"/>
      <c r="Q58" s="15"/>
      <c r="R58" s="15"/>
      <c r="S58" s="15"/>
      <c r="T58" s="15"/>
    </row>
    <row r="59" spans="1:20" x14ac:dyDescent="0.25">
      <c r="A59" s="25"/>
      <c r="B59" s="25"/>
      <c r="C59" s="74">
        <f>SUM(C49:C58)</f>
        <v>83251</v>
      </c>
      <c r="D59" s="74">
        <f>SUM(D49:D58)</f>
        <v>71029</v>
      </c>
      <c r="E59" s="74">
        <f>SUM(E49:E58)</f>
        <v>93788</v>
      </c>
      <c r="F59" s="74">
        <f>SUM(F49:F58)</f>
        <v>84142</v>
      </c>
      <c r="G59" s="74">
        <v>96838</v>
      </c>
      <c r="H59" s="74">
        <f>SUM(H49:H58)</f>
        <v>52381</v>
      </c>
      <c r="I59" s="74">
        <f>SUM(I49:I58)</f>
        <v>95789</v>
      </c>
      <c r="J59" s="75">
        <f>SUM(J49:J58)</f>
        <v>112500</v>
      </c>
      <c r="K59" s="62">
        <f>(J59-G59)/G59</f>
        <v>0.16173403002953385</v>
      </c>
      <c r="L59" s="75">
        <f>SUM(L49:L58)</f>
        <v>0</v>
      </c>
      <c r="M59" s="62">
        <f t="shared" si="12"/>
        <v>-1</v>
      </c>
      <c r="N59" s="75">
        <f>SUM(N49:N58)</f>
        <v>0</v>
      </c>
      <c r="O59" s="62">
        <f t="shared" si="13"/>
        <v>-1</v>
      </c>
      <c r="P59" s="75">
        <f>SUM(P49:P58)</f>
        <v>0</v>
      </c>
      <c r="Q59" s="15"/>
      <c r="R59" s="15"/>
      <c r="S59" s="15"/>
      <c r="T59" s="15"/>
    </row>
    <row r="60" spans="1:20" x14ac:dyDescent="0.25">
      <c r="A60" s="25"/>
      <c r="B60" s="25"/>
      <c r="C60" s="74"/>
      <c r="D60" s="74"/>
      <c r="E60" s="74"/>
      <c r="F60" s="74"/>
      <c r="G60" s="74"/>
      <c r="H60" s="74"/>
      <c r="I60" s="74"/>
      <c r="J60" s="66"/>
      <c r="K60" s="62"/>
      <c r="L60" s="66"/>
      <c r="M60" s="62"/>
      <c r="N60" s="66"/>
      <c r="O60" s="62"/>
      <c r="P60" s="72"/>
      <c r="Q60" s="15"/>
      <c r="R60" s="15"/>
      <c r="S60" s="15"/>
      <c r="T60" s="15"/>
    </row>
    <row r="61" spans="1:20" x14ac:dyDescent="0.25">
      <c r="A61" s="59" t="s">
        <v>15</v>
      </c>
      <c r="B61" s="25"/>
      <c r="C61" s="65"/>
      <c r="D61" s="65"/>
      <c r="E61" s="65"/>
      <c r="F61" s="65"/>
      <c r="G61" s="65"/>
      <c r="H61" s="65"/>
      <c r="I61" s="65"/>
      <c r="J61" s="66"/>
      <c r="K61" s="62"/>
      <c r="L61" s="66"/>
      <c r="M61" s="62"/>
      <c r="N61" s="66"/>
      <c r="O61" s="62"/>
      <c r="P61" s="72"/>
      <c r="Q61" s="15"/>
      <c r="R61" s="15"/>
      <c r="S61" s="15"/>
      <c r="T61" s="15"/>
    </row>
    <row r="62" spans="1:20" x14ac:dyDescent="0.25">
      <c r="A62" s="29">
        <v>59445</v>
      </c>
      <c r="B62" s="30" t="s">
        <v>545</v>
      </c>
      <c r="C62" s="31">
        <v>10000</v>
      </c>
      <c r="D62" s="33">
        <v>10000</v>
      </c>
      <c r="E62" s="32">
        <v>10000</v>
      </c>
      <c r="F62" s="33">
        <v>10000</v>
      </c>
      <c r="G62" s="32">
        <v>10000</v>
      </c>
      <c r="H62" s="34">
        <v>10000</v>
      </c>
      <c r="I62" s="33">
        <v>10000</v>
      </c>
      <c r="J62" s="35">
        <v>10000</v>
      </c>
      <c r="K62" s="37">
        <f>(J62-G62)/G62</f>
        <v>0</v>
      </c>
      <c r="L62" s="35"/>
      <c r="M62" s="37" t="e">
        <f>(L62-N62)/N62</f>
        <v>#DIV/0!</v>
      </c>
      <c r="N62" s="35"/>
      <c r="O62" s="37">
        <f>(N62-G62)/G62</f>
        <v>-1</v>
      </c>
      <c r="P62" s="38"/>
      <c r="Q62" s="15"/>
      <c r="R62" s="15"/>
      <c r="S62" s="15"/>
      <c r="T62" s="15"/>
    </row>
    <row r="63" spans="1:20" x14ac:dyDescent="0.25">
      <c r="A63" s="39">
        <v>59455</v>
      </c>
      <c r="B63" s="40" t="s">
        <v>546</v>
      </c>
      <c r="C63" s="41">
        <v>0</v>
      </c>
      <c r="D63" s="43">
        <v>28600</v>
      </c>
      <c r="E63" s="42">
        <v>31730</v>
      </c>
      <c r="F63" s="43">
        <v>31730</v>
      </c>
      <c r="G63" s="42">
        <v>31730</v>
      </c>
      <c r="H63" s="44">
        <v>31730</v>
      </c>
      <c r="I63" s="43">
        <v>31730</v>
      </c>
      <c r="J63" s="45">
        <v>31730</v>
      </c>
      <c r="K63" s="47">
        <f>(J63-G63)/G63</f>
        <v>0</v>
      </c>
      <c r="L63" s="45"/>
      <c r="M63" s="47" t="e">
        <f>(L63-N63)/N63</f>
        <v>#DIV/0!</v>
      </c>
      <c r="N63" s="45"/>
      <c r="O63" s="47">
        <f>(N63-G63)/G63</f>
        <v>-1</v>
      </c>
      <c r="P63" s="48"/>
      <c r="Q63" s="15"/>
      <c r="R63" s="15"/>
      <c r="S63" s="15"/>
      <c r="T63" s="15"/>
    </row>
    <row r="64" spans="1:20" x14ac:dyDescent="0.25">
      <c r="A64" s="39">
        <v>59460</v>
      </c>
      <c r="B64" s="25" t="s">
        <v>547</v>
      </c>
      <c r="C64" s="41">
        <v>0</v>
      </c>
      <c r="D64" s="43">
        <v>0</v>
      </c>
      <c r="E64" s="44">
        <v>13680</v>
      </c>
      <c r="F64" s="43">
        <v>13680</v>
      </c>
      <c r="G64" s="44">
        <v>13680</v>
      </c>
      <c r="H64" s="44">
        <v>13680</v>
      </c>
      <c r="I64" s="44">
        <v>13680</v>
      </c>
      <c r="J64" s="45">
        <v>13680</v>
      </c>
      <c r="K64" s="47">
        <f>(J64-G64)/G64</f>
        <v>0</v>
      </c>
      <c r="L64" s="45"/>
      <c r="M64" s="47">
        <v>1</v>
      </c>
      <c r="N64" s="45"/>
      <c r="O64" s="47">
        <f>(N64-G64)/G64</f>
        <v>-1</v>
      </c>
      <c r="P64" s="48"/>
      <c r="Q64" s="15"/>
      <c r="R64" s="15"/>
      <c r="S64" s="15"/>
      <c r="T64" s="15"/>
    </row>
    <row r="65" spans="1:20" x14ac:dyDescent="0.25">
      <c r="A65" s="39">
        <v>59465</v>
      </c>
      <c r="B65" s="25" t="s">
        <v>785</v>
      </c>
      <c r="C65" s="41"/>
      <c r="D65" s="43"/>
      <c r="E65" s="44"/>
      <c r="F65" s="43"/>
      <c r="G65" s="44"/>
      <c r="H65" s="44"/>
      <c r="I65" s="44"/>
      <c r="J65" s="45">
        <v>9747</v>
      </c>
      <c r="K65" s="47">
        <v>1</v>
      </c>
      <c r="L65" s="64"/>
      <c r="M65" s="47"/>
      <c r="N65" s="45"/>
      <c r="O65" s="47"/>
      <c r="P65" s="48"/>
      <c r="Q65" s="15"/>
      <c r="R65" s="15"/>
      <c r="S65" s="15"/>
      <c r="T65" s="15"/>
    </row>
    <row r="66" spans="1:20" x14ac:dyDescent="0.25">
      <c r="A66" s="49">
        <v>59480</v>
      </c>
      <c r="B66" s="77" t="s">
        <v>481</v>
      </c>
      <c r="C66" s="51">
        <v>101000</v>
      </c>
      <c r="D66" s="53">
        <v>105000</v>
      </c>
      <c r="E66" s="54">
        <v>110000</v>
      </c>
      <c r="F66" s="53">
        <v>110000</v>
      </c>
      <c r="G66" s="54">
        <v>125000</v>
      </c>
      <c r="H66" s="54">
        <v>125000</v>
      </c>
      <c r="I66" s="54">
        <v>125000</v>
      </c>
      <c r="J66" s="218">
        <v>195000</v>
      </c>
      <c r="K66" s="57">
        <f>(J66-G66)/G66</f>
        <v>0.56000000000000005</v>
      </c>
      <c r="L66" s="119"/>
      <c r="M66" s="57">
        <f>(L66-G66)/G66</f>
        <v>-1</v>
      </c>
      <c r="N66" s="55"/>
      <c r="O66" s="57">
        <f>(N66-G66)/G66</f>
        <v>-1</v>
      </c>
      <c r="P66" s="73"/>
      <c r="Q66" s="15"/>
      <c r="R66" s="15"/>
      <c r="S66" s="15"/>
      <c r="T66" s="15"/>
    </row>
    <row r="67" spans="1:20" x14ac:dyDescent="0.25">
      <c r="A67" s="25"/>
      <c r="B67" s="25"/>
      <c r="C67" s="74">
        <f>SUM(C62:C66)</f>
        <v>111000</v>
      </c>
      <c r="D67" s="74">
        <f>SUM(D62:D66)</f>
        <v>143600</v>
      </c>
      <c r="E67" s="74">
        <f>SUM(E62:E66)</f>
        <v>165410</v>
      </c>
      <c r="F67" s="74">
        <f>SUM(F62:F66)</f>
        <v>165410</v>
      </c>
      <c r="G67" s="74">
        <v>180410</v>
      </c>
      <c r="H67" s="74">
        <f>SUM(H62:H66)</f>
        <v>180410</v>
      </c>
      <c r="I67" s="74">
        <f>SUM(I62:I66)</f>
        <v>180410</v>
      </c>
      <c r="J67" s="75">
        <f>SUM(J62:J66)</f>
        <v>260157</v>
      </c>
      <c r="K67" s="62">
        <f>(J67-G67)/G67</f>
        <v>0.44203203813535835</v>
      </c>
      <c r="L67" s="75">
        <f>SUM(L62:L66)</f>
        <v>0</v>
      </c>
      <c r="M67" s="62">
        <f>(L67-G67)/G67</f>
        <v>-1</v>
      </c>
      <c r="N67" s="75">
        <f>SUM(N62:N66)</f>
        <v>0</v>
      </c>
      <c r="O67" s="62">
        <f>(N67-G67)/G67</f>
        <v>-1</v>
      </c>
      <c r="P67" s="75">
        <f>SUM(P62:P66)</f>
        <v>0</v>
      </c>
      <c r="Q67" s="15"/>
      <c r="R67" s="15"/>
      <c r="S67" s="15"/>
      <c r="T67" s="15"/>
    </row>
    <row r="68" spans="1:20" x14ac:dyDescent="0.25">
      <c r="A68" s="25"/>
      <c r="B68" s="25"/>
      <c r="C68" s="65"/>
      <c r="D68" s="65"/>
      <c r="E68" s="65"/>
      <c r="F68" s="65"/>
      <c r="G68" s="65"/>
      <c r="H68" s="65"/>
      <c r="I68" s="65"/>
      <c r="J68" s="66"/>
      <c r="K68" s="62"/>
      <c r="L68" s="66"/>
      <c r="M68" s="62"/>
      <c r="N68" s="66"/>
      <c r="O68" s="62"/>
      <c r="P68" s="72"/>
      <c r="Q68" s="15"/>
      <c r="R68" s="15"/>
      <c r="S68" s="15"/>
      <c r="T68" s="15"/>
    </row>
    <row r="69" spans="1:20" x14ac:dyDescent="0.25">
      <c r="A69" s="59" t="s">
        <v>549</v>
      </c>
      <c r="B69" s="25"/>
      <c r="C69" s="74">
        <f t="shared" ref="C69:J69" si="14">C27+C41+C59+C67</f>
        <v>1598778</v>
      </c>
      <c r="D69" s="74">
        <f t="shared" si="14"/>
        <v>1749541</v>
      </c>
      <c r="E69" s="74">
        <f t="shared" si="14"/>
        <v>1962227</v>
      </c>
      <c r="F69" s="74">
        <f t="shared" si="14"/>
        <v>1826816</v>
      </c>
      <c r="G69" s="74">
        <f t="shared" si="14"/>
        <v>2242014</v>
      </c>
      <c r="H69" s="74">
        <f t="shared" si="14"/>
        <v>1231917</v>
      </c>
      <c r="I69" s="74">
        <f t="shared" si="14"/>
        <v>2264968</v>
      </c>
      <c r="J69" s="75">
        <f t="shared" si="14"/>
        <v>2631351</v>
      </c>
      <c r="K69" s="62">
        <f>(J69-G69)/G69</f>
        <v>0.17365502623980048</v>
      </c>
      <c r="L69" s="75">
        <f>L27+L41+L59+L67</f>
        <v>0</v>
      </c>
      <c r="M69" s="62">
        <f>(L69-G69)/G69</f>
        <v>-1</v>
      </c>
      <c r="N69" s="75">
        <f>N27+N41+N59+N67</f>
        <v>0</v>
      </c>
      <c r="O69" s="62">
        <f>(N69-G69)/G69</f>
        <v>-1</v>
      </c>
      <c r="P69" s="75">
        <f>P27+P41+P59+P67</f>
        <v>0</v>
      </c>
      <c r="Q69" s="15"/>
      <c r="R69" s="15"/>
      <c r="S69" s="15"/>
      <c r="T69" s="15"/>
    </row>
    <row r="70" spans="1:20" x14ac:dyDescent="0.25">
      <c r="A70" s="25"/>
      <c r="B70" s="25"/>
      <c r="C70" s="65"/>
      <c r="D70" s="65"/>
      <c r="E70" s="65"/>
      <c r="F70" s="65"/>
      <c r="G70" s="65"/>
      <c r="H70" s="65"/>
      <c r="I70" s="65"/>
      <c r="J70" s="66"/>
      <c r="K70" s="62"/>
      <c r="L70" s="66"/>
      <c r="M70" s="62"/>
      <c r="N70" s="66"/>
      <c r="O70" s="62"/>
      <c r="P70" s="72"/>
      <c r="Q70" s="15"/>
      <c r="R70" s="15"/>
      <c r="S70" s="15"/>
      <c r="T70" s="15"/>
    </row>
    <row r="71" spans="1:20" x14ac:dyDescent="0.25">
      <c r="A71" s="25"/>
      <c r="B71" s="25"/>
      <c r="C71" s="65"/>
      <c r="D71" s="65"/>
      <c r="E71" s="65"/>
      <c r="F71" s="65"/>
      <c r="G71" s="65"/>
      <c r="H71" s="65"/>
      <c r="I71" s="65"/>
      <c r="J71" s="66"/>
      <c r="K71" s="62"/>
      <c r="L71" s="66"/>
      <c r="M71" s="62"/>
      <c r="N71" s="66"/>
      <c r="O71" s="62"/>
      <c r="P71" s="72"/>
      <c r="Q71" s="15"/>
      <c r="R71" s="15"/>
      <c r="S71" s="15"/>
      <c r="T71" s="15"/>
    </row>
    <row r="72" spans="1:20" x14ac:dyDescent="0.25">
      <c r="A72" s="59" t="s">
        <v>62</v>
      </c>
      <c r="B72" s="25"/>
      <c r="C72" s="65"/>
      <c r="D72" s="65"/>
      <c r="E72" s="65"/>
      <c r="F72" s="65"/>
      <c r="G72" s="65"/>
      <c r="H72" s="65"/>
      <c r="I72" s="65"/>
      <c r="J72" s="66"/>
      <c r="K72" s="62"/>
      <c r="L72" s="66"/>
      <c r="M72" s="62"/>
      <c r="N72" s="66"/>
      <c r="O72" s="62"/>
      <c r="P72" s="72"/>
      <c r="Q72" s="15"/>
      <c r="R72" s="15"/>
      <c r="S72" s="15"/>
      <c r="T72" s="15"/>
    </row>
    <row r="73" spans="1:20" x14ac:dyDescent="0.25">
      <c r="A73" s="29">
        <v>44240</v>
      </c>
      <c r="B73" s="76" t="s">
        <v>550</v>
      </c>
      <c r="C73" s="31">
        <v>4210</v>
      </c>
      <c r="D73" s="33">
        <v>2704</v>
      </c>
      <c r="E73" s="34">
        <v>4000</v>
      </c>
      <c r="F73" s="33">
        <v>1512</v>
      </c>
      <c r="G73" s="34">
        <v>2000</v>
      </c>
      <c r="H73" s="34">
        <v>964</v>
      </c>
      <c r="I73" s="34">
        <v>1928</v>
      </c>
      <c r="J73" s="35">
        <v>2000</v>
      </c>
      <c r="K73" s="37">
        <f t="shared" ref="K73:K78" si="15">(J73-G73)/G73</f>
        <v>0</v>
      </c>
      <c r="L73" s="35"/>
      <c r="M73" s="37">
        <f t="shared" ref="M73:M78" si="16">(L73-G73)/G73</f>
        <v>-1</v>
      </c>
      <c r="N73" s="35"/>
      <c r="O73" s="37">
        <f t="shared" ref="O73:O78" si="17">(N73-G73)/G73</f>
        <v>-1</v>
      </c>
      <c r="P73" s="38"/>
      <c r="Q73" s="15"/>
      <c r="R73" s="15"/>
      <c r="S73" s="15"/>
      <c r="T73" s="15"/>
    </row>
    <row r="74" spans="1:20" x14ac:dyDescent="0.25">
      <c r="A74" s="39">
        <v>44340</v>
      </c>
      <c r="B74" s="25" t="s">
        <v>551</v>
      </c>
      <c r="C74" s="41">
        <v>1685</v>
      </c>
      <c r="D74" s="43">
        <v>1620</v>
      </c>
      <c r="E74" s="44">
        <v>1750</v>
      </c>
      <c r="F74" s="43">
        <v>2390</v>
      </c>
      <c r="G74" s="44">
        <v>2000</v>
      </c>
      <c r="H74" s="44">
        <v>885</v>
      </c>
      <c r="I74" s="44">
        <v>1770</v>
      </c>
      <c r="J74" s="45">
        <v>2000</v>
      </c>
      <c r="K74" s="47">
        <f t="shared" si="15"/>
        <v>0</v>
      </c>
      <c r="L74" s="45"/>
      <c r="M74" s="47">
        <f t="shared" si="16"/>
        <v>-1</v>
      </c>
      <c r="N74" s="45"/>
      <c r="O74" s="47">
        <f t="shared" si="17"/>
        <v>-1</v>
      </c>
      <c r="P74" s="48"/>
      <c r="Q74" s="15"/>
      <c r="R74" s="15"/>
      <c r="S74" s="15"/>
      <c r="T74" s="15"/>
    </row>
    <row r="75" spans="1:20" x14ac:dyDescent="0.25">
      <c r="A75" s="39">
        <v>44350</v>
      </c>
      <c r="B75" s="25" t="s">
        <v>552</v>
      </c>
      <c r="C75" s="41">
        <v>6</v>
      </c>
      <c r="D75" s="43">
        <v>0</v>
      </c>
      <c r="E75" s="44">
        <v>40</v>
      </c>
      <c r="F75" s="43">
        <v>25</v>
      </c>
      <c r="G75" s="44">
        <v>50</v>
      </c>
      <c r="H75" s="44">
        <v>0</v>
      </c>
      <c r="I75" s="44">
        <v>0</v>
      </c>
      <c r="J75" s="45">
        <v>50</v>
      </c>
      <c r="K75" s="47">
        <f t="shared" si="15"/>
        <v>0</v>
      </c>
      <c r="L75" s="45"/>
      <c r="M75" s="47">
        <f t="shared" si="16"/>
        <v>-1</v>
      </c>
      <c r="N75" s="45"/>
      <c r="O75" s="47">
        <f t="shared" si="17"/>
        <v>-1</v>
      </c>
      <c r="P75" s="48"/>
      <c r="Q75" s="15"/>
      <c r="R75" s="15"/>
      <c r="S75" s="15"/>
      <c r="T75" s="15"/>
    </row>
    <row r="76" spans="1:20" x14ac:dyDescent="0.25">
      <c r="A76" s="39">
        <v>44411</v>
      </c>
      <c r="B76" s="25" t="s">
        <v>42</v>
      </c>
      <c r="C76" s="41">
        <v>1956</v>
      </c>
      <c r="D76" s="43">
        <v>11086</v>
      </c>
      <c r="E76" s="44">
        <v>1250</v>
      </c>
      <c r="F76" s="43">
        <v>1308</v>
      </c>
      <c r="G76" s="44">
        <v>1250</v>
      </c>
      <c r="H76" s="44">
        <v>841</v>
      </c>
      <c r="I76" s="44">
        <v>1150</v>
      </c>
      <c r="J76" s="45">
        <v>1250</v>
      </c>
      <c r="K76" s="47">
        <f t="shared" si="15"/>
        <v>0</v>
      </c>
      <c r="L76" s="45"/>
      <c r="M76" s="47">
        <f t="shared" si="16"/>
        <v>-1</v>
      </c>
      <c r="N76" s="45"/>
      <c r="O76" s="47">
        <f t="shared" si="17"/>
        <v>-1</v>
      </c>
      <c r="P76" s="48"/>
      <c r="Q76" s="15"/>
      <c r="R76" s="15"/>
      <c r="S76" s="15"/>
      <c r="T76" s="15"/>
    </row>
    <row r="77" spans="1:20" x14ac:dyDescent="0.25">
      <c r="A77" s="49">
        <v>44413</v>
      </c>
      <c r="B77" s="77" t="s">
        <v>553</v>
      </c>
      <c r="C77" s="51">
        <v>125097</v>
      </c>
      <c r="D77" s="53">
        <v>103133</v>
      </c>
      <c r="E77" s="54">
        <v>94000</v>
      </c>
      <c r="F77" s="53">
        <v>107265</v>
      </c>
      <c r="G77" s="54">
        <v>115000</v>
      </c>
      <c r="H77" s="54">
        <v>57029</v>
      </c>
      <c r="I77" s="54">
        <v>115060</v>
      </c>
      <c r="J77" s="55">
        <v>118500</v>
      </c>
      <c r="K77" s="57">
        <f t="shared" si="15"/>
        <v>3.0434782608695653E-2</v>
      </c>
      <c r="L77" s="55"/>
      <c r="M77" s="57">
        <f t="shared" si="16"/>
        <v>-1</v>
      </c>
      <c r="N77" s="55"/>
      <c r="O77" s="57">
        <f t="shared" si="17"/>
        <v>-1</v>
      </c>
      <c r="P77" s="73"/>
      <c r="Q77" s="15"/>
      <c r="R77" s="15"/>
      <c r="S77" s="15"/>
      <c r="T77" s="15"/>
    </row>
    <row r="78" spans="1:20" x14ac:dyDescent="0.25">
      <c r="A78" s="59" t="s">
        <v>554</v>
      </c>
      <c r="B78" s="59"/>
      <c r="C78" s="74">
        <f>SUM(C73:C77)</f>
        <v>132954</v>
      </c>
      <c r="D78" s="74">
        <f>SUM(D73:D77)</f>
        <v>118543</v>
      </c>
      <c r="E78" s="74">
        <f>SUM(E73:E77)</f>
        <v>101040</v>
      </c>
      <c r="F78" s="74">
        <f>SUM(F73:F77)</f>
        <v>112500</v>
      </c>
      <c r="G78" s="74">
        <v>120300</v>
      </c>
      <c r="H78" s="74">
        <f>SUM(H73:H77)</f>
        <v>59719</v>
      </c>
      <c r="I78" s="74">
        <f>SUM(I73:I77)</f>
        <v>119908</v>
      </c>
      <c r="J78" s="75">
        <f>SUM(J73:J77)</f>
        <v>123800</v>
      </c>
      <c r="K78" s="62">
        <f t="shared" si="15"/>
        <v>2.9093931837073983E-2</v>
      </c>
      <c r="L78" s="75">
        <f>SUM(L73:L77)</f>
        <v>0</v>
      </c>
      <c r="M78" s="62">
        <f t="shared" si="16"/>
        <v>-1</v>
      </c>
      <c r="N78" s="75">
        <f>SUM(N73:N77)</f>
        <v>0</v>
      </c>
      <c r="O78" s="62">
        <f t="shared" si="17"/>
        <v>-1</v>
      </c>
      <c r="P78" s="75">
        <f>SUM(P73:P77)</f>
        <v>0</v>
      </c>
      <c r="Q78" s="15"/>
      <c r="R78" s="15"/>
      <c r="S78" s="15"/>
      <c r="T78" s="15"/>
    </row>
    <row r="79" spans="1:20" x14ac:dyDescent="0.25">
      <c r="A79" s="25"/>
      <c r="B79" s="25"/>
      <c r="C79" s="65"/>
      <c r="D79" s="65"/>
      <c r="E79" s="65"/>
      <c r="F79" s="65"/>
      <c r="G79" s="65"/>
      <c r="H79" s="65"/>
      <c r="I79" s="65"/>
      <c r="J79" s="66"/>
      <c r="K79" s="62"/>
      <c r="L79" s="66"/>
      <c r="M79" s="62"/>
      <c r="N79" s="66"/>
      <c r="O79" s="62"/>
      <c r="P79" s="72"/>
      <c r="Q79" s="15"/>
      <c r="R79" s="15"/>
      <c r="S79" s="15"/>
      <c r="T79" s="15"/>
    </row>
    <row r="80" spans="1:20" x14ac:dyDescent="0.25">
      <c r="A80" s="25"/>
      <c r="B80" s="25"/>
      <c r="C80" s="65"/>
      <c r="D80" s="65"/>
      <c r="E80" s="65"/>
      <c r="F80" s="65"/>
      <c r="G80" s="65"/>
      <c r="H80" s="65"/>
      <c r="I80" s="65"/>
      <c r="J80" s="66"/>
      <c r="K80" s="62"/>
      <c r="L80" s="66"/>
      <c r="M80" s="62"/>
      <c r="N80" s="66"/>
      <c r="O80" s="62"/>
      <c r="P80" s="72"/>
      <c r="Q80" s="15"/>
      <c r="R80" s="15"/>
      <c r="S80" s="15"/>
      <c r="T80" s="15"/>
    </row>
    <row r="81" spans="1:20" ht="16.5" thickBot="1" x14ac:dyDescent="0.3">
      <c r="A81" s="79" t="s">
        <v>555</v>
      </c>
      <c r="B81" s="79"/>
      <c r="C81" s="80">
        <f t="shared" ref="C81:J81" si="18">C69-C78</f>
        <v>1465824</v>
      </c>
      <c r="D81" s="80">
        <f t="shared" si="18"/>
        <v>1630998</v>
      </c>
      <c r="E81" s="80">
        <f t="shared" si="18"/>
        <v>1861187</v>
      </c>
      <c r="F81" s="80">
        <f t="shared" si="18"/>
        <v>1714316</v>
      </c>
      <c r="G81" s="80">
        <f t="shared" si="18"/>
        <v>2121714</v>
      </c>
      <c r="H81" s="80">
        <f t="shared" si="18"/>
        <v>1172198</v>
      </c>
      <c r="I81" s="80">
        <f t="shared" si="18"/>
        <v>2145060</v>
      </c>
      <c r="J81" s="81">
        <f t="shared" si="18"/>
        <v>2507551</v>
      </c>
      <c r="K81" s="82">
        <f>(J81-G81)/G81</f>
        <v>0.18185155963527599</v>
      </c>
      <c r="L81" s="81">
        <f>L69-L78</f>
        <v>0</v>
      </c>
      <c r="M81" s="82">
        <f>(L81-G81)/G81</f>
        <v>-1</v>
      </c>
      <c r="N81" s="81">
        <f>N69-N78</f>
        <v>0</v>
      </c>
      <c r="O81" s="82">
        <f>(N81-G81)/G81</f>
        <v>-1</v>
      </c>
      <c r="P81" s="81">
        <f>P69-P78</f>
        <v>0</v>
      </c>
      <c r="Q81" s="15"/>
      <c r="R81" s="15"/>
      <c r="S81" s="15"/>
      <c r="T81" s="15"/>
    </row>
    <row r="82" spans="1:20" x14ac:dyDescent="0.25">
      <c r="A82" s="25"/>
      <c r="B82" s="25"/>
      <c r="C82" s="65"/>
      <c r="D82" s="65"/>
      <c r="E82" s="65"/>
      <c r="F82" s="65"/>
      <c r="G82" s="65"/>
      <c r="H82" s="65"/>
      <c r="I82" s="65"/>
      <c r="J82" s="65"/>
      <c r="K82" s="83"/>
      <c r="L82" s="65"/>
      <c r="M82" s="83"/>
      <c r="N82" s="65"/>
      <c r="O82" s="65"/>
      <c r="P82" s="83"/>
      <c r="Q82" s="15"/>
      <c r="R82" s="15"/>
      <c r="S82" s="15"/>
      <c r="T82" s="15"/>
    </row>
    <row r="83" spans="1:20" x14ac:dyDescent="0.25">
      <c r="A83" s="25"/>
      <c r="B83" s="25"/>
      <c r="C83" s="65"/>
      <c r="D83" s="65"/>
      <c r="E83" s="65"/>
      <c r="F83" s="65"/>
      <c r="G83" s="65"/>
      <c r="H83" s="65"/>
      <c r="I83" s="65"/>
      <c r="J83" s="65"/>
      <c r="K83" s="83"/>
      <c r="L83" s="65"/>
      <c r="M83" s="83"/>
      <c r="N83" s="65"/>
      <c r="O83" s="65"/>
      <c r="P83" s="83"/>
      <c r="Q83" s="15"/>
      <c r="R83" s="15"/>
      <c r="S83" s="15"/>
      <c r="T83" s="15"/>
    </row>
    <row r="84" spans="1:20" x14ac:dyDescent="0.25">
      <c r="A84" s="25"/>
      <c r="B84" s="25"/>
      <c r="C84" s="65"/>
      <c r="D84" s="65"/>
      <c r="E84" s="65"/>
      <c r="F84" s="65"/>
      <c r="G84" s="65"/>
      <c r="H84" s="65"/>
      <c r="I84" s="65"/>
      <c r="J84" s="65"/>
      <c r="K84" s="83"/>
      <c r="L84" s="65"/>
      <c r="M84" s="83"/>
      <c r="N84" s="65"/>
      <c r="O84" s="65"/>
      <c r="P84" s="83"/>
      <c r="Q84" s="15"/>
      <c r="R84" s="15"/>
      <c r="S84" s="15"/>
      <c r="T84" s="15"/>
    </row>
    <row r="85" spans="1:20" x14ac:dyDescent="0.25">
      <c r="A85" s="25"/>
      <c r="B85" s="25"/>
      <c r="C85" s="65"/>
      <c r="D85" s="65"/>
      <c r="E85" s="65"/>
      <c r="F85" s="65"/>
      <c r="G85" s="65"/>
      <c r="H85" s="65"/>
      <c r="I85" s="65"/>
      <c r="J85" s="65"/>
      <c r="K85" s="83"/>
      <c r="L85" s="65"/>
      <c r="M85" s="83"/>
      <c r="N85" s="65"/>
      <c r="O85" s="65"/>
      <c r="P85" s="83"/>
      <c r="Q85" s="15"/>
      <c r="R85" s="15"/>
      <c r="S85" s="15"/>
      <c r="T85" s="15"/>
    </row>
    <row r="86" spans="1:20" x14ac:dyDescent="0.25">
      <c r="A86" s="25"/>
      <c r="B86" s="25"/>
      <c r="C86" s="65"/>
      <c r="D86" s="65"/>
      <c r="E86" s="65"/>
      <c r="F86" s="65"/>
      <c r="G86" s="65"/>
      <c r="H86" s="65"/>
      <c r="I86" s="65"/>
      <c r="J86" s="65"/>
      <c r="K86" s="83"/>
      <c r="L86" s="65"/>
      <c r="M86" s="83"/>
      <c r="N86" s="65"/>
      <c r="O86" s="65"/>
      <c r="P86" s="83"/>
      <c r="Q86" s="15"/>
      <c r="R86" s="15"/>
      <c r="S86" s="15"/>
      <c r="T86" s="15"/>
    </row>
    <row r="87" spans="1:20" x14ac:dyDescent="0.25">
      <c r="A87" s="25"/>
      <c r="B87" s="25"/>
      <c r="C87" s="65"/>
      <c r="D87" s="65"/>
      <c r="E87" s="65"/>
      <c r="F87" s="65"/>
      <c r="G87" s="65"/>
      <c r="H87" s="65"/>
      <c r="I87" s="65"/>
      <c r="J87" s="65"/>
      <c r="K87" s="83"/>
      <c r="L87" s="65"/>
      <c r="M87" s="83"/>
      <c r="N87" s="65"/>
      <c r="O87" s="65"/>
      <c r="P87" s="83"/>
      <c r="Q87" s="15"/>
      <c r="R87" s="15"/>
      <c r="S87" s="15"/>
      <c r="T87" s="15"/>
    </row>
    <row r="88" spans="1:20" x14ac:dyDescent="0.25">
      <c r="A88" s="25"/>
      <c r="B88" s="25"/>
      <c r="C88" s="65"/>
      <c r="D88" s="65"/>
      <c r="E88" s="65"/>
      <c r="F88" s="65"/>
      <c r="G88" s="65"/>
      <c r="H88" s="65"/>
      <c r="I88" s="65"/>
      <c r="J88" s="65"/>
      <c r="K88" s="83"/>
      <c r="L88" s="65"/>
      <c r="M88" s="83"/>
      <c r="N88" s="65"/>
      <c r="O88" s="65"/>
      <c r="P88" s="83"/>
      <c r="Q88" s="15"/>
      <c r="R88" s="15"/>
      <c r="S88" s="15"/>
      <c r="T88" s="15"/>
    </row>
    <row r="89" spans="1:20" x14ac:dyDescent="0.25">
      <c r="A89" s="25"/>
      <c r="B89" s="25"/>
      <c r="C89" s="65"/>
      <c r="D89" s="65"/>
      <c r="E89" s="65"/>
      <c r="F89" s="65"/>
      <c r="G89" s="65"/>
      <c r="H89" s="65"/>
      <c r="I89" s="65"/>
      <c r="J89" s="65"/>
      <c r="K89" s="83"/>
      <c r="L89" s="65"/>
      <c r="M89" s="83"/>
      <c r="N89" s="65"/>
      <c r="O89" s="65"/>
      <c r="P89" s="83"/>
      <c r="Q89" s="15"/>
      <c r="R89" s="15"/>
      <c r="S89" s="15"/>
      <c r="T89" s="15"/>
    </row>
    <row r="90" spans="1:20" x14ac:dyDescent="0.25">
      <c r="A90" s="25"/>
      <c r="B90" s="25"/>
      <c r="C90" s="65"/>
      <c r="D90" s="65"/>
      <c r="E90" s="65"/>
      <c r="F90" s="65"/>
      <c r="G90" s="65"/>
      <c r="H90" s="65"/>
      <c r="I90" s="65"/>
      <c r="J90" s="65"/>
      <c r="K90" s="25"/>
      <c r="L90" s="65"/>
      <c r="M90" s="25"/>
      <c r="N90" s="65"/>
      <c r="O90" s="65"/>
      <c r="P90" s="25"/>
      <c r="Q90" s="15"/>
      <c r="R90" s="15"/>
      <c r="S90" s="15"/>
      <c r="T90" s="15"/>
    </row>
    <row r="91" spans="1:20" x14ac:dyDescent="0.25">
      <c r="A91" s="25"/>
      <c r="B91" s="25"/>
      <c r="C91" s="65"/>
      <c r="D91" s="65"/>
      <c r="E91" s="65"/>
      <c r="F91" s="65"/>
      <c r="G91" s="65"/>
      <c r="H91" s="65"/>
      <c r="I91" s="65"/>
      <c r="J91" s="65"/>
      <c r="K91" s="25"/>
      <c r="L91" s="65"/>
      <c r="M91" s="25"/>
      <c r="N91" s="65"/>
      <c r="O91" s="65"/>
      <c r="P91" s="25"/>
      <c r="Q91" s="15"/>
      <c r="R91" s="15"/>
      <c r="S91" s="15"/>
      <c r="T91" s="15"/>
    </row>
    <row r="92" spans="1:20" x14ac:dyDescent="0.25">
      <c r="A92" s="25"/>
      <c r="B92" s="25"/>
      <c r="C92" s="65"/>
      <c r="D92" s="65"/>
      <c r="E92" s="65"/>
      <c r="F92" s="65"/>
      <c r="G92" s="65"/>
      <c r="H92" s="65"/>
      <c r="I92" s="65"/>
      <c r="J92" s="65"/>
      <c r="K92" s="25"/>
      <c r="L92" s="65"/>
      <c r="M92" s="25"/>
      <c r="N92" s="65"/>
      <c r="O92" s="65"/>
      <c r="P92" s="25"/>
      <c r="Q92" s="15"/>
      <c r="R92" s="15"/>
      <c r="S92" s="15"/>
      <c r="T92" s="15"/>
    </row>
    <row r="93" spans="1:20" x14ac:dyDescent="0.25">
      <c r="A93" s="25"/>
      <c r="B93" s="25"/>
      <c r="C93" s="25"/>
      <c r="D93" s="25"/>
      <c r="E93" s="25"/>
      <c r="F93" s="25"/>
      <c r="G93" s="25"/>
      <c r="H93" s="25"/>
      <c r="I93" s="25"/>
      <c r="J93" s="25"/>
      <c r="K93" s="25"/>
      <c r="L93" s="25"/>
      <c r="M93" s="25"/>
      <c r="N93" s="25"/>
      <c r="O93" s="25"/>
      <c r="P93" s="25"/>
      <c r="Q93" s="15"/>
      <c r="R93" s="15"/>
      <c r="S93" s="15"/>
      <c r="T93" s="15"/>
    </row>
    <row r="94" spans="1:20" x14ac:dyDescent="0.25">
      <c r="A94" s="25"/>
      <c r="B94" s="25"/>
      <c r="C94" s="25"/>
      <c r="D94" s="25"/>
      <c r="E94" s="25"/>
      <c r="F94" s="25"/>
      <c r="G94" s="25"/>
      <c r="H94" s="25"/>
      <c r="I94" s="25"/>
      <c r="J94" s="25"/>
      <c r="K94" s="25"/>
      <c r="L94" s="25"/>
      <c r="M94" s="25"/>
      <c r="N94" s="25"/>
      <c r="O94" s="25"/>
      <c r="P94" s="25"/>
      <c r="Q94" s="15"/>
      <c r="R94" s="15"/>
      <c r="S94" s="15"/>
      <c r="T94" s="15"/>
    </row>
    <row r="95" spans="1:20" x14ac:dyDescent="0.25">
      <c r="A95" s="25"/>
      <c r="B95" s="25"/>
      <c r="C95" s="25"/>
      <c r="D95" s="25"/>
      <c r="E95" s="25"/>
      <c r="F95" s="25"/>
      <c r="G95" s="25"/>
      <c r="H95" s="25"/>
      <c r="I95" s="25"/>
      <c r="J95" s="25"/>
      <c r="K95" s="25"/>
      <c r="L95" s="25"/>
      <c r="M95" s="25"/>
      <c r="N95" s="25"/>
      <c r="O95" s="25"/>
      <c r="P95" s="25"/>
      <c r="Q95" s="15"/>
      <c r="R95" s="15"/>
      <c r="S95" s="15"/>
      <c r="T95" s="15"/>
    </row>
    <row r="96" spans="1:20" x14ac:dyDescent="0.25">
      <c r="A96" s="25"/>
      <c r="B96" s="25"/>
      <c r="C96" s="25"/>
      <c r="D96" s="25"/>
      <c r="E96" s="25"/>
      <c r="F96" s="25"/>
      <c r="G96" s="25"/>
      <c r="H96" s="25"/>
      <c r="I96" s="25"/>
      <c r="J96" s="25"/>
      <c r="K96" s="25"/>
      <c r="L96" s="25"/>
      <c r="M96" s="25"/>
      <c r="N96" s="25"/>
      <c r="O96" s="25"/>
      <c r="P96" s="25"/>
      <c r="Q96" s="15"/>
      <c r="R96" s="15"/>
      <c r="S96" s="15"/>
      <c r="T96" s="15"/>
    </row>
    <row r="97" spans="1:20" x14ac:dyDescent="0.25">
      <c r="A97" s="25"/>
      <c r="B97" s="25"/>
      <c r="C97" s="25"/>
      <c r="D97" s="25"/>
      <c r="E97" s="25"/>
      <c r="F97" s="25"/>
      <c r="G97" s="25"/>
      <c r="H97" s="25"/>
      <c r="I97" s="25"/>
      <c r="J97" s="25"/>
      <c r="K97" s="25"/>
      <c r="L97" s="25"/>
      <c r="M97" s="25"/>
      <c r="N97" s="25"/>
      <c r="O97" s="25"/>
      <c r="P97" s="25"/>
      <c r="Q97" s="15"/>
      <c r="R97" s="15"/>
      <c r="S97" s="15"/>
      <c r="T97" s="15"/>
    </row>
    <row r="98" spans="1:20" x14ac:dyDescent="0.25">
      <c r="A98" s="25"/>
      <c r="B98" s="25"/>
      <c r="C98" s="25"/>
      <c r="D98" s="25"/>
      <c r="E98" s="25"/>
      <c r="F98" s="25"/>
      <c r="G98" s="25"/>
      <c r="H98" s="25"/>
      <c r="I98" s="25"/>
      <c r="J98" s="25"/>
      <c r="K98" s="25"/>
      <c r="L98" s="25"/>
      <c r="M98" s="25"/>
      <c r="N98" s="25"/>
      <c r="O98" s="25"/>
      <c r="P98" s="25"/>
      <c r="Q98" s="15"/>
      <c r="R98" s="15"/>
      <c r="S98" s="15"/>
      <c r="T98" s="15"/>
    </row>
    <row r="99" spans="1:20" x14ac:dyDescent="0.25">
      <c r="A99" s="25"/>
      <c r="B99" s="25"/>
      <c r="C99" s="25"/>
      <c r="D99" s="25"/>
      <c r="E99" s="25"/>
      <c r="F99" s="25"/>
      <c r="G99" s="25"/>
      <c r="H99" s="25"/>
      <c r="I99" s="25"/>
      <c r="J99" s="25"/>
      <c r="K99" s="25"/>
      <c r="L99" s="25"/>
      <c r="M99" s="25"/>
      <c r="N99" s="25"/>
      <c r="O99" s="25"/>
      <c r="P99" s="25"/>
      <c r="Q99" s="15"/>
      <c r="R99" s="15"/>
      <c r="S99" s="15"/>
      <c r="T99" s="15"/>
    </row>
    <row r="100" spans="1:20" x14ac:dyDescent="0.25">
      <c r="A100" s="25"/>
      <c r="B100" s="25"/>
      <c r="C100" s="25"/>
      <c r="D100" s="25"/>
      <c r="E100" s="25"/>
      <c r="F100" s="25"/>
      <c r="G100" s="25"/>
      <c r="H100" s="25"/>
      <c r="I100" s="25"/>
      <c r="J100" s="25"/>
      <c r="K100" s="25"/>
      <c r="L100" s="25"/>
      <c r="M100" s="25"/>
      <c r="N100" s="25"/>
      <c r="O100" s="25"/>
      <c r="P100" s="25"/>
      <c r="Q100" s="15"/>
      <c r="R100" s="15"/>
      <c r="S100" s="15"/>
      <c r="T100" s="15"/>
    </row>
    <row r="101" spans="1:20" x14ac:dyDescent="0.25">
      <c r="A101" s="25"/>
      <c r="B101" s="25"/>
      <c r="C101" s="25"/>
      <c r="D101" s="25"/>
      <c r="E101" s="25"/>
      <c r="F101" s="25"/>
      <c r="G101" s="25"/>
      <c r="H101" s="25"/>
      <c r="I101" s="25"/>
      <c r="J101" s="25"/>
      <c r="K101" s="25"/>
      <c r="L101" s="25"/>
      <c r="M101" s="25"/>
      <c r="N101" s="25"/>
      <c r="O101" s="25"/>
      <c r="P101" s="25"/>
      <c r="Q101" s="15"/>
      <c r="R101" s="15"/>
      <c r="S101" s="15"/>
      <c r="T101" s="15"/>
    </row>
    <row r="102" spans="1:20" x14ac:dyDescent="0.25">
      <c r="A102" s="25"/>
      <c r="B102" s="25"/>
      <c r="C102" s="25"/>
      <c r="D102" s="25"/>
      <c r="E102" s="25"/>
      <c r="F102" s="25"/>
      <c r="G102" s="25"/>
      <c r="H102" s="25"/>
      <c r="I102" s="25"/>
      <c r="J102" s="25"/>
      <c r="K102" s="25"/>
      <c r="L102" s="25"/>
      <c r="M102" s="25"/>
      <c r="N102" s="25"/>
      <c r="O102" s="25"/>
      <c r="P102" s="25"/>
      <c r="Q102" s="15"/>
      <c r="R102" s="15"/>
      <c r="S102" s="15"/>
      <c r="T102" s="15"/>
    </row>
    <row r="103" spans="1:20" x14ac:dyDescent="0.25">
      <c r="A103" s="25"/>
      <c r="B103" s="25"/>
      <c r="C103" s="25"/>
      <c r="D103" s="25"/>
      <c r="E103" s="25"/>
      <c r="F103" s="25"/>
      <c r="G103" s="25"/>
      <c r="H103" s="25"/>
      <c r="I103" s="25"/>
      <c r="J103" s="25"/>
      <c r="K103" s="25"/>
      <c r="L103" s="25"/>
      <c r="M103" s="25"/>
      <c r="N103" s="25"/>
      <c r="O103" s="25"/>
      <c r="P103" s="25"/>
      <c r="Q103" s="15"/>
      <c r="R103" s="15"/>
      <c r="S103" s="15"/>
      <c r="T103" s="15"/>
    </row>
    <row r="104" spans="1:20" x14ac:dyDescent="0.25">
      <c r="Q104" s="15"/>
      <c r="R104" s="15"/>
      <c r="S104" s="15"/>
      <c r="T104" s="15"/>
    </row>
    <row r="105" spans="1:20" x14ac:dyDescent="0.25">
      <c r="Q105" s="15"/>
      <c r="R105" s="15"/>
      <c r="S105" s="15"/>
      <c r="T105" s="15"/>
    </row>
  </sheetData>
  <mergeCells count="16">
    <mergeCell ref="A7:B7"/>
    <mergeCell ref="E46:F46"/>
    <mergeCell ref="G46:I46"/>
    <mergeCell ref="J46:P46"/>
    <mergeCell ref="A1:P1"/>
    <mergeCell ref="A2:P2"/>
    <mergeCell ref="A3:P3"/>
    <mergeCell ref="E5:F5"/>
    <mergeCell ref="G5:I5"/>
    <mergeCell ref="J5:P5"/>
    <mergeCell ref="J47:K47"/>
    <mergeCell ref="L47:M47"/>
    <mergeCell ref="N47:O47"/>
    <mergeCell ref="J6:K6"/>
    <mergeCell ref="L6:M6"/>
    <mergeCell ref="N6:O6"/>
  </mergeCells>
  <printOptions horizontalCentered="1"/>
  <pageMargins left="0.7" right="0.7" top="0.75" bottom="0.75" header="0.3" footer="0.3"/>
  <pageSetup scale="84" fitToHeight="2" orientation="landscape" r:id="rId1"/>
  <headerFooter>
    <oddFooter>&amp;R&amp;P</oddFooter>
  </headerFooter>
  <colBreaks count="1" manualBreakCount="1">
    <brk id="16"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5E01-A2A8-4C98-B402-F1C85D34D2C6}">
  <sheetPr>
    <pageSetUpPr fitToPage="1"/>
  </sheetPr>
  <dimension ref="A1:F66"/>
  <sheetViews>
    <sheetView view="pageLayout" topLeftCell="A27" zoomScaleNormal="100" workbookViewId="0">
      <selection activeCell="D42" sqref="D42"/>
    </sheetView>
  </sheetViews>
  <sheetFormatPr defaultRowHeight="15.75" x14ac:dyDescent="0.25"/>
  <cols>
    <col min="1" max="1" width="7.42578125" style="15" customWidth="1"/>
    <col min="2" max="2" width="28.5703125" style="15" bestFit="1" customWidth="1"/>
    <col min="3" max="3" width="7.42578125" style="15" customWidth="1"/>
    <col min="4" max="4" width="62.42578125" style="15" customWidth="1"/>
    <col min="5" max="5" width="13" style="15" customWidth="1"/>
    <col min="6" max="6" width="7.7109375" style="15" customWidth="1"/>
    <col min="7" max="16384" width="9.140625" style="15"/>
  </cols>
  <sheetData>
    <row r="1" spans="1:6" x14ac:dyDescent="0.25">
      <c r="A1" s="314" t="s">
        <v>209</v>
      </c>
      <c r="B1" s="314"/>
      <c r="C1" s="314"/>
      <c r="D1" s="314"/>
      <c r="E1" s="314"/>
      <c r="F1" s="314"/>
    </row>
    <row r="2" spans="1:6" x14ac:dyDescent="0.25">
      <c r="A2" s="314" t="s">
        <v>528</v>
      </c>
      <c r="B2" s="314"/>
      <c r="C2" s="314"/>
      <c r="D2" s="314"/>
      <c r="E2" s="314"/>
      <c r="F2" s="314"/>
    </row>
    <row r="3" spans="1:6" x14ac:dyDescent="0.25">
      <c r="A3" s="323" t="s">
        <v>427</v>
      </c>
      <c r="B3" s="323"/>
      <c r="C3" s="323"/>
      <c r="D3" s="323"/>
      <c r="E3" s="323"/>
      <c r="F3" s="323"/>
    </row>
    <row r="4" spans="1:6" x14ac:dyDescent="0.25">
      <c r="A4" s="25"/>
      <c r="B4" s="25"/>
      <c r="C4" s="25"/>
      <c r="D4" s="25"/>
      <c r="E4" s="25"/>
    </row>
    <row r="5" spans="1:6" ht="15.75" customHeight="1" x14ac:dyDescent="0.25">
      <c r="A5" s="326" t="s">
        <v>67</v>
      </c>
      <c r="B5" s="84"/>
      <c r="C5" s="326" t="s">
        <v>68</v>
      </c>
      <c r="D5" s="85" t="s">
        <v>69</v>
      </c>
      <c r="E5" s="326" t="s">
        <v>70</v>
      </c>
      <c r="F5" s="86"/>
    </row>
    <row r="6" spans="1:6" ht="16.5" thickBot="1" x14ac:dyDescent="0.3">
      <c r="A6" s="327"/>
      <c r="B6" s="87" t="s">
        <v>71</v>
      </c>
      <c r="C6" s="327"/>
      <c r="D6" s="88" t="s">
        <v>72</v>
      </c>
      <c r="E6" s="327"/>
      <c r="F6" s="88" t="s">
        <v>73</v>
      </c>
    </row>
    <row r="7" spans="1:6" ht="16.5" thickTop="1" x14ac:dyDescent="0.25">
      <c r="A7" s="324" t="str">
        <f>'Sheriff 401'!A7</f>
        <v>EXPENDITURES</v>
      </c>
      <c r="B7" s="324"/>
      <c r="C7" s="324"/>
      <c r="D7" s="324"/>
      <c r="E7" s="25"/>
    </row>
    <row r="8" spans="1:6" x14ac:dyDescent="0.25">
      <c r="A8" s="325" t="str">
        <f>'Sheriff 401'!A8</f>
        <v>Personnel Services</v>
      </c>
      <c r="B8" s="325"/>
      <c r="C8" s="325"/>
      <c r="D8" s="325"/>
      <c r="E8" s="77"/>
      <c r="F8" s="89"/>
    </row>
    <row r="9" spans="1:6" hidden="1" x14ac:dyDescent="0.25">
      <c r="A9" s="90">
        <f>'Sheriff 401'!A9</f>
        <v>51010</v>
      </c>
      <c r="B9" s="90" t="str">
        <f>'Sheriff 401'!B9</f>
        <v>Chief Deputy Wages</v>
      </c>
      <c r="C9" s="91" t="s">
        <v>74</v>
      </c>
      <c r="D9" s="77" t="s">
        <v>556</v>
      </c>
      <c r="E9" s="54">
        <f>'Sheriff 401'!J9</f>
        <v>97406</v>
      </c>
      <c r="F9" s="92">
        <f>'Sheriff 401'!K9</f>
        <v>6.6247783348293454E-2</v>
      </c>
    </row>
    <row r="10" spans="1:6" ht="26.25" hidden="1" x14ac:dyDescent="0.25">
      <c r="A10" s="90">
        <f>'Sheriff 401'!A10</f>
        <v>51020</v>
      </c>
      <c r="B10" s="90" t="str">
        <f>'Sheriff 401'!B10</f>
        <v>Supervisory Wages</v>
      </c>
      <c r="C10" s="91" t="s">
        <v>74</v>
      </c>
      <c r="D10" s="95" t="s">
        <v>557</v>
      </c>
      <c r="E10" s="54">
        <f>'Sheriff 401'!J10</f>
        <v>46987</v>
      </c>
      <c r="F10" s="92">
        <f>'Sheriff 401'!K10</f>
        <v>0.33444094175115729</v>
      </c>
    </row>
    <row r="11" spans="1:6" hidden="1" x14ac:dyDescent="0.25">
      <c r="A11" s="90">
        <f>'Sheriff 401'!A11</f>
        <v>51030</v>
      </c>
      <c r="B11" s="90" t="str">
        <f>'Sheriff 401'!B11</f>
        <v>Adminstrative Clerk Wages</v>
      </c>
      <c r="C11" s="91" t="s">
        <v>74</v>
      </c>
      <c r="D11" s="94" t="s">
        <v>558</v>
      </c>
      <c r="E11" s="54">
        <f>'Sheriff 401'!J11</f>
        <v>50957</v>
      </c>
      <c r="F11" s="92">
        <f>'Sheriff 401'!K11</f>
        <v>3.9662946565196991E-2</v>
      </c>
    </row>
    <row r="12" spans="1:6" hidden="1" x14ac:dyDescent="0.25">
      <c r="A12" s="90">
        <f>'Sheriff 401'!A12</f>
        <v>51040</v>
      </c>
      <c r="B12" s="90" t="str">
        <f>'Sheriff 401'!B12</f>
        <v>Records System Manager Wages</v>
      </c>
      <c r="C12" s="91" t="s">
        <v>74</v>
      </c>
      <c r="D12" s="94" t="s">
        <v>559</v>
      </c>
      <c r="E12" s="54">
        <f>'Sheriff 401'!J12</f>
        <v>53029</v>
      </c>
      <c r="F12" s="92">
        <f>'Sheriff 401'!K12</f>
        <v>3.9478584729981378E-2</v>
      </c>
    </row>
    <row r="13" spans="1:6" ht="39" x14ac:dyDescent="0.25">
      <c r="A13" s="90">
        <f>'Sheriff 401'!A13</f>
        <v>51069</v>
      </c>
      <c r="B13" s="90" t="str">
        <f>'Sheriff 401'!B13</f>
        <v>Full-Time Administrative Wages</v>
      </c>
      <c r="C13" s="91" t="s">
        <v>74</v>
      </c>
      <c r="D13" s="95" t="s">
        <v>740</v>
      </c>
      <c r="E13" s="54">
        <f>'Sheriff 401'!J13</f>
        <v>248379</v>
      </c>
      <c r="F13" s="92">
        <f>'Sheriff 401'!K13</f>
        <v>9.6145953317181024E-2</v>
      </c>
    </row>
    <row r="14" spans="1:6" x14ac:dyDescent="0.25">
      <c r="A14" s="90">
        <f>'Sheriff 401'!A14</f>
        <v>51070</v>
      </c>
      <c r="B14" s="90" t="str">
        <f>'Sheriff 401'!B14</f>
        <v>Sheriff Wages</v>
      </c>
      <c r="C14" s="91" t="s">
        <v>74</v>
      </c>
      <c r="D14" s="94" t="s">
        <v>741</v>
      </c>
      <c r="E14" s="54">
        <f>'Sheriff 401'!J14</f>
        <v>109013</v>
      </c>
      <c r="F14" s="92">
        <f>'Sheriff 401'!K14</f>
        <v>9.966408763983739E-2</v>
      </c>
    </row>
    <row r="15" spans="1:6" ht="27.75" customHeight="1" x14ac:dyDescent="0.25">
      <c r="A15" s="90">
        <f>'Sheriff 401'!A15</f>
        <v>51100</v>
      </c>
      <c r="B15" s="90" t="str">
        <f>'Sheriff 401'!B15</f>
        <v>Investigator Wages</v>
      </c>
      <c r="C15" s="91" t="s">
        <v>74</v>
      </c>
      <c r="D15" s="197" t="s">
        <v>560</v>
      </c>
      <c r="E15" s="54">
        <f>'Sheriff 401'!J15</f>
        <v>241271</v>
      </c>
      <c r="F15" s="92">
        <f>'Sheriff 401'!K15</f>
        <v>3.7814005505849964E-2</v>
      </c>
    </row>
    <row r="16" spans="1:6" x14ac:dyDescent="0.25">
      <c r="A16" s="90">
        <f>'Sheriff 401'!A16</f>
        <v>51105</v>
      </c>
      <c r="B16" s="90" t="str">
        <f>'Sheriff 401'!B16</f>
        <v>Patrol Supervisor Wages</v>
      </c>
      <c r="C16" s="91" t="s">
        <v>74</v>
      </c>
      <c r="D16" s="94" t="s">
        <v>561</v>
      </c>
      <c r="E16" s="54">
        <f>'Sheriff 401'!J16</f>
        <v>335816</v>
      </c>
      <c r="F16" s="92">
        <f>'Sheriff 401'!K16</f>
        <v>3.7615637031040469E-2</v>
      </c>
    </row>
    <row r="17" spans="1:6" x14ac:dyDescent="0.25">
      <c r="A17" s="90">
        <f>'Sheriff 401'!A17</f>
        <v>51109</v>
      </c>
      <c r="B17" s="90" t="str">
        <f>'Sheriff 401'!B17</f>
        <v>K-9 Handling Wages</v>
      </c>
      <c r="C17" s="91" t="s">
        <v>74</v>
      </c>
      <c r="D17" s="94" t="s">
        <v>562</v>
      </c>
      <c r="E17" s="54">
        <f>'Sheriff 401'!J17</f>
        <v>11253</v>
      </c>
      <c r="F17" s="92">
        <f>'Sheriff 401'!K17</f>
        <v>1.1033644859813083</v>
      </c>
    </row>
    <row r="18" spans="1:6" x14ac:dyDescent="0.25">
      <c r="A18" s="90">
        <f>'Sheriff 401'!A18</f>
        <v>51110</v>
      </c>
      <c r="B18" s="90" t="str">
        <f>'Sheriff 401'!B18</f>
        <v>Patrol Deputy Wages</v>
      </c>
      <c r="C18" s="91" t="s">
        <v>74</v>
      </c>
      <c r="D18" s="94" t="s">
        <v>650</v>
      </c>
      <c r="E18" s="54">
        <f>'Sheriff 401'!J18</f>
        <v>875287</v>
      </c>
      <c r="F18" s="92">
        <f>'Sheriff 401'!K18</f>
        <v>0.2509854533085219</v>
      </c>
    </row>
    <row r="19" spans="1:6" x14ac:dyDescent="0.25">
      <c r="A19" s="90">
        <f>'Sheriff 401'!A19</f>
        <v>51150</v>
      </c>
      <c r="B19" s="90" t="str">
        <f>'Sheriff 401'!B19</f>
        <v>Outside Detail Wages</v>
      </c>
      <c r="C19" s="91" t="s">
        <v>74</v>
      </c>
      <c r="D19" s="94" t="s">
        <v>563</v>
      </c>
      <c r="E19" s="54">
        <f>'Sheriff 401'!J19</f>
        <v>0</v>
      </c>
      <c r="F19" s="92">
        <f>'Sheriff 401'!K19</f>
        <v>0</v>
      </c>
    </row>
    <row r="20" spans="1:6" x14ac:dyDescent="0.25">
      <c r="A20" s="90">
        <f>'Sheriff 401'!A20</f>
        <v>51300</v>
      </c>
      <c r="B20" s="90" t="str">
        <f>'Sheriff 401'!B20</f>
        <v>Part-Time Wages</v>
      </c>
      <c r="C20" s="91" t="s">
        <v>74</v>
      </c>
      <c r="D20" s="94" t="s">
        <v>564</v>
      </c>
      <c r="E20" s="54">
        <f>'Sheriff 401'!J20</f>
        <v>12000</v>
      </c>
      <c r="F20" s="92">
        <f>'Sheriff 401'!K20</f>
        <v>9.0909090909090912E-2</v>
      </c>
    </row>
    <row r="21" spans="1:6" x14ac:dyDescent="0.25">
      <c r="A21" s="90">
        <f>'Sheriff 401'!A21</f>
        <v>51500</v>
      </c>
      <c r="B21" s="90" t="str">
        <f>'Sheriff 401'!B21</f>
        <v>Overtime Wages</v>
      </c>
      <c r="C21" s="91" t="s">
        <v>74</v>
      </c>
      <c r="D21" s="94" t="s">
        <v>565</v>
      </c>
      <c r="E21" s="54">
        <f>'Sheriff 401'!J21</f>
        <v>105000</v>
      </c>
      <c r="F21" s="92">
        <f>'Sheriff 401'!K21</f>
        <v>5.4852320675105488E-2</v>
      </c>
    </row>
    <row r="22" spans="1:6" x14ac:dyDescent="0.25">
      <c r="A22" s="90">
        <f>'Sheriff 401'!A22</f>
        <v>51510</v>
      </c>
      <c r="B22" s="90" t="str">
        <f>'Sheriff 401'!B22</f>
        <v>Holiday Wages</v>
      </c>
      <c r="C22" s="91" t="s">
        <v>74</v>
      </c>
      <c r="D22" s="94" t="s">
        <v>566</v>
      </c>
      <c r="E22" s="54">
        <f>'Sheriff 401'!J22</f>
        <v>101100</v>
      </c>
      <c r="F22" s="92">
        <f>'Sheriff 401'!K22</f>
        <v>0.18941176470588236</v>
      </c>
    </row>
    <row r="23" spans="1:6" ht="26.25" x14ac:dyDescent="0.25">
      <c r="A23" s="90">
        <f>'Sheriff 401'!A23</f>
        <v>51530</v>
      </c>
      <c r="B23" s="90" t="str">
        <f>'Sheriff 401'!B23</f>
        <v>Training Wages</v>
      </c>
      <c r="C23" s="91" t="s">
        <v>74</v>
      </c>
      <c r="D23" s="95" t="s">
        <v>567</v>
      </c>
      <c r="E23" s="54">
        <f>'Sheriff 401'!J23</f>
        <v>28000</v>
      </c>
      <c r="F23" s="92">
        <f>'Sheriff 401'!K23</f>
        <v>0.16666666666666666</v>
      </c>
    </row>
    <row r="24" spans="1:6" x14ac:dyDescent="0.25">
      <c r="A24" s="90">
        <f>'Sheriff 401'!A24</f>
        <v>51575</v>
      </c>
      <c r="B24" s="90" t="str">
        <f>'Sheriff 401'!B24</f>
        <v>Medical/Fitness Reimbursement</v>
      </c>
      <c r="C24" s="91" t="s">
        <v>74</v>
      </c>
      <c r="D24" s="94" t="s">
        <v>568</v>
      </c>
      <c r="E24" s="54">
        <f>'Sheriff 401'!J24</f>
        <v>9000</v>
      </c>
      <c r="F24" s="92">
        <f>'Sheriff 401'!K24</f>
        <v>5.8823529411764705E-2</v>
      </c>
    </row>
    <row r="25" spans="1:6" x14ac:dyDescent="0.25">
      <c r="A25" s="90">
        <f>'Sheriff 401'!A25</f>
        <v>51600</v>
      </c>
      <c r="B25" s="90" t="str">
        <f>'Sheriff 401'!B25</f>
        <v>Other Wages</v>
      </c>
      <c r="C25" s="91" t="s">
        <v>74</v>
      </c>
      <c r="D25" s="94" t="s">
        <v>569</v>
      </c>
      <c r="E25" s="54">
        <f>'Sheriff 401'!J25</f>
        <v>1000</v>
      </c>
      <c r="F25" s="92">
        <f>'Sheriff 401'!K25</f>
        <v>0</v>
      </c>
    </row>
    <row r="26" spans="1:6" x14ac:dyDescent="0.25">
      <c r="A26" s="90">
        <f>'Sheriff 401'!A26</f>
        <v>51601</v>
      </c>
      <c r="B26" s="90" t="str">
        <f>'Sheriff 401'!B26</f>
        <v>Community Policing</v>
      </c>
      <c r="C26" s="91" t="s">
        <v>74</v>
      </c>
      <c r="D26" s="94" t="s">
        <v>570</v>
      </c>
      <c r="E26" s="54">
        <f>'Sheriff 401'!J26</f>
        <v>6500</v>
      </c>
      <c r="F26" s="92">
        <f>'Sheriff 401'!K26</f>
        <v>8.3333333333333329E-2</v>
      </c>
    </row>
    <row r="27" spans="1:6" x14ac:dyDescent="0.25">
      <c r="A27" s="25"/>
      <c r="B27" s="25"/>
      <c r="C27" s="25"/>
      <c r="D27" s="25"/>
      <c r="E27" s="65"/>
      <c r="F27" s="96"/>
    </row>
    <row r="28" spans="1:6" x14ac:dyDescent="0.25">
      <c r="A28" s="325" t="str">
        <f>'Sheriff 401'!A29</f>
        <v>Supplies &amp; Operating Expenses</v>
      </c>
      <c r="B28" s="325"/>
      <c r="C28" s="325"/>
      <c r="D28" s="325"/>
      <c r="E28" s="54"/>
      <c r="F28" s="92"/>
    </row>
    <row r="29" spans="1:6" x14ac:dyDescent="0.25">
      <c r="A29" s="93">
        <f>'Sheriff 401'!A30</f>
        <v>53010</v>
      </c>
      <c r="B29" s="90" t="str">
        <f>'Sheriff 401'!B30</f>
        <v>Office Supplies</v>
      </c>
      <c r="C29" s="91" t="s">
        <v>74</v>
      </c>
      <c r="D29" s="94" t="s">
        <v>571</v>
      </c>
      <c r="E29" s="98">
        <f>'Sheriff 401'!J30</f>
        <v>5000</v>
      </c>
      <c r="F29" s="99">
        <f>'Sheriff 401'!K30</f>
        <v>-9.0909090909090912E-2</v>
      </c>
    </row>
    <row r="30" spans="1:6" x14ac:dyDescent="0.25">
      <c r="A30" s="93">
        <f>'Sheriff 401'!A31</f>
        <v>53025</v>
      </c>
      <c r="B30" s="90" t="str">
        <f>'Sheriff 401'!B31</f>
        <v>Public Safety Consumables</v>
      </c>
      <c r="C30" s="91" t="s">
        <v>74</v>
      </c>
      <c r="D30" s="94" t="s">
        <v>572</v>
      </c>
      <c r="E30" s="98">
        <f>'Sheriff 401'!J31</f>
        <v>11000</v>
      </c>
      <c r="F30" s="99">
        <f>'Sheriff 401'!K31</f>
        <v>0.1</v>
      </c>
    </row>
    <row r="31" spans="1:6" x14ac:dyDescent="0.25">
      <c r="A31" s="93">
        <f>'Sheriff 401'!A32</f>
        <v>53060</v>
      </c>
      <c r="B31" s="90" t="str">
        <f>'Sheriff 401'!B32</f>
        <v>Postage</v>
      </c>
      <c r="C31" s="91" t="s">
        <v>74</v>
      </c>
      <c r="D31" s="94" t="s">
        <v>573</v>
      </c>
      <c r="E31" s="98">
        <f>'Sheriff 401'!J32</f>
        <v>375</v>
      </c>
      <c r="F31" s="99">
        <f>'Sheriff 401'!K32</f>
        <v>7.1428571428571425E-2</v>
      </c>
    </row>
    <row r="32" spans="1:6" x14ac:dyDescent="0.25">
      <c r="A32" s="93">
        <f>'Sheriff 401'!A33</f>
        <v>53600</v>
      </c>
      <c r="B32" s="90" t="str">
        <f>'Sheriff 401'!B33</f>
        <v>Minor Equipment</v>
      </c>
      <c r="C32" s="91" t="s">
        <v>74</v>
      </c>
      <c r="D32" s="94" t="s">
        <v>574</v>
      </c>
      <c r="E32" s="98">
        <f>'Sheriff 401'!J33</f>
        <v>1100</v>
      </c>
      <c r="F32" s="99">
        <f>'Sheriff 401'!K33</f>
        <v>0</v>
      </c>
    </row>
    <row r="33" spans="1:6" x14ac:dyDescent="0.25">
      <c r="A33" s="93">
        <f>'Sheriff 401'!A34</f>
        <v>53700</v>
      </c>
      <c r="B33" s="90" t="str">
        <f>'Sheriff 401'!B34</f>
        <v>Vehicles Gasoline</v>
      </c>
      <c r="C33" s="91" t="s">
        <v>74</v>
      </c>
      <c r="D33" s="94" t="s">
        <v>575</v>
      </c>
      <c r="E33" s="98">
        <f>'Sheriff 401'!J34</f>
        <v>80800</v>
      </c>
      <c r="F33" s="99">
        <f>'Sheriff 401'!K34</f>
        <v>0.14772727272727273</v>
      </c>
    </row>
    <row r="34" spans="1:6" x14ac:dyDescent="0.25">
      <c r="A34" s="93">
        <f>'Sheriff 401'!A35</f>
        <v>53800</v>
      </c>
      <c r="B34" s="90" t="str">
        <f>'Sheriff 401'!B35</f>
        <v>Uniforms &amp; Safety Equipment</v>
      </c>
      <c r="C34" s="91" t="s">
        <v>74</v>
      </c>
      <c r="D34" s="94" t="s">
        <v>576</v>
      </c>
      <c r="E34" s="98">
        <f>'Sheriff 401'!J35</f>
        <v>27000</v>
      </c>
      <c r="F34" s="99">
        <f>'Sheriff 401'!K35</f>
        <v>0.38461538461538464</v>
      </c>
    </row>
    <row r="35" spans="1:6" ht="26.25" x14ac:dyDescent="0.25">
      <c r="A35" s="93">
        <f>'Sheriff 401'!A36</f>
        <v>53805</v>
      </c>
      <c r="B35" s="93" t="str">
        <f>'Sheriff 401'!B36</f>
        <v>Firearms</v>
      </c>
      <c r="C35" s="97" t="s">
        <v>74</v>
      </c>
      <c r="D35" s="95" t="s">
        <v>577</v>
      </c>
      <c r="E35" s="98">
        <f>'Sheriff 401'!J36</f>
        <v>13500</v>
      </c>
      <c r="F35" s="99">
        <f>'Sheriff 401'!K36</f>
        <v>0.42105263157894735</v>
      </c>
    </row>
    <row r="36" spans="1:6" x14ac:dyDescent="0.25">
      <c r="A36" s="93">
        <f>'Sheriff 401'!A37</f>
        <v>53900</v>
      </c>
      <c r="B36" s="93" t="str">
        <f>'Sheriff 401'!B37</f>
        <v>Public Safety Equipment</v>
      </c>
      <c r="C36" s="97" t="s">
        <v>74</v>
      </c>
      <c r="D36" s="94" t="s">
        <v>578</v>
      </c>
      <c r="E36" s="98">
        <f>'Sheriff 401'!J37</f>
        <v>16400</v>
      </c>
      <c r="F36" s="99">
        <f>'Sheriff 401'!K37</f>
        <v>0.64</v>
      </c>
    </row>
    <row r="37" spans="1:6" x14ac:dyDescent="0.25">
      <c r="A37" s="93">
        <f>'Sheriff 401'!A38</f>
        <v>55140</v>
      </c>
      <c r="B37" s="93" t="str">
        <f>'Sheriff 401'!B38</f>
        <v>K-9 Support</v>
      </c>
      <c r="C37" s="97" t="s">
        <v>74</v>
      </c>
      <c r="D37" s="94" t="s">
        <v>579</v>
      </c>
      <c r="E37" s="98">
        <f>'Sheriff 401'!J38</f>
        <v>3900</v>
      </c>
      <c r="F37" s="99">
        <f>'Sheriff 401'!K38</f>
        <v>0.11428571428571428</v>
      </c>
    </row>
    <row r="38" spans="1:6" x14ac:dyDescent="0.25">
      <c r="A38" s="93">
        <f>'Sheriff 401'!A39</f>
        <v>56301</v>
      </c>
      <c r="B38" s="90" t="str">
        <f>'Sheriff 401'!B39</f>
        <v>Community Policing</v>
      </c>
      <c r="C38" s="91" t="s">
        <v>74</v>
      </c>
      <c r="D38" s="94" t="s">
        <v>580</v>
      </c>
      <c r="E38" s="98">
        <f>'Sheriff 401'!J39</f>
        <v>2500</v>
      </c>
      <c r="F38" s="99">
        <f>'Sheriff 401'!K39</f>
        <v>0</v>
      </c>
    </row>
    <row r="39" spans="1:6" x14ac:dyDescent="0.25">
      <c r="A39" s="93">
        <f>'Sheriff 401'!A40</f>
        <v>57400</v>
      </c>
      <c r="B39" s="90" t="str">
        <f>'Sheriff 401'!B40</f>
        <v>Computer Equipment</v>
      </c>
      <c r="C39" s="91" t="s">
        <v>74</v>
      </c>
      <c r="D39" s="94" t="s">
        <v>581</v>
      </c>
      <c r="E39" s="98">
        <f>'Sheriff 401'!J40</f>
        <v>13500</v>
      </c>
      <c r="F39" s="99">
        <f>'Sheriff 401'!K40</f>
        <v>0.2857142857142857</v>
      </c>
    </row>
    <row r="40" spans="1:6" x14ac:dyDescent="0.25">
      <c r="A40" s="25"/>
      <c r="B40" s="25"/>
      <c r="C40" s="25"/>
      <c r="D40" s="25"/>
      <c r="E40" s="65"/>
      <c r="F40" s="96"/>
    </row>
    <row r="41" spans="1:6" x14ac:dyDescent="0.25">
      <c r="A41" s="325" t="str">
        <f>'Sheriff 401'!A48</f>
        <v>Purchased &amp; Contractual Services</v>
      </c>
      <c r="B41" s="325"/>
      <c r="C41" s="325"/>
      <c r="D41" s="325"/>
      <c r="E41" s="54"/>
      <c r="F41" s="92"/>
    </row>
    <row r="42" spans="1:6" ht="26.25" x14ac:dyDescent="0.25">
      <c r="A42" s="93">
        <f>'Sheriff 401'!A49</f>
        <v>54010</v>
      </c>
      <c r="B42" s="90" t="str">
        <f>'Sheriff 401'!B49</f>
        <v>Training/Professional Development</v>
      </c>
      <c r="C42" s="91" t="s">
        <v>74</v>
      </c>
      <c r="D42" s="95" t="s">
        <v>582</v>
      </c>
      <c r="E42" s="98">
        <f>'Sheriff 401'!J49</f>
        <v>30000</v>
      </c>
      <c r="F42" s="99">
        <f>'Sheriff 401'!K49</f>
        <v>0.30434782608695654</v>
      </c>
    </row>
    <row r="43" spans="1:6" ht="26.25" x14ac:dyDescent="0.25">
      <c r="A43" s="93">
        <f>'Sheriff 401'!A50</f>
        <v>54020</v>
      </c>
      <c r="B43" s="90" t="str">
        <f>'Sheriff 401'!B50</f>
        <v>Dues/Memberships</v>
      </c>
      <c r="C43" s="91" t="s">
        <v>74</v>
      </c>
      <c r="D43" s="95" t="s">
        <v>583</v>
      </c>
      <c r="E43" s="98">
        <f>'Sheriff 401'!J50</f>
        <v>1800</v>
      </c>
      <c r="F43" s="99">
        <f>'Sheriff 401'!K50</f>
        <v>2.8571428571428571E-2</v>
      </c>
    </row>
    <row r="44" spans="1:6" x14ac:dyDescent="0.25">
      <c r="A44" s="93">
        <f>'Sheriff 401'!A51</f>
        <v>54100</v>
      </c>
      <c r="B44" s="90" t="str">
        <f>'Sheriff 401'!B51</f>
        <v>Laundry Services</v>
      </c>
      <c r="C44" s="91" t="s">
        <v>74</v>
      </c>
      <c r="D44" s="94" t="s">
        <v>584</v>
      </c>
      <c r="E44" s="98">
        <f>'Sheriff 401'!J51</f>
        <v>2000</v>
      </c>
      <c r="F44" s="99">
        <f>'Sheriff 401'!K51</f>
        <v>-0.2</v>
      </c>
    </row>
    <row r="45" spans="1:6" x14ac:dyDescent="0.25">
      <c r="A45" s="93">
        <f>'Sheriff 401'!A52</f>
        <v>54510</v>
      </c>
      <c r="B45" s="90" t="str">
        <f>'Sheriff 401'!B52</f>
        <v>Professional Services</v>
      </c>
      <c r="C45" s="91" t="s">
        <v>74</v>
      </c>
      <c r="D45" s="94" t="s">
        <v>585</v>
      </c>
      <c r="E45" s="98">
        <f>'Sheriff 401'!J52</f>
        <v>1500</v>
      </c>
      <c r="F45" s="99">
        <f>'Sheriff 401'!K52</f>
        <v>0</v>
      </c>
    </row>
    <row r="46" spans="1:6" x14ac:dyDescent="0.25">
      <c r="A46" s="93">
        <f>'Sheriff 401'!A53</f>
        <v>55010</v>
      </c>
      <c r="B46" s="90" t="str">
        <f>'Sheriff 401'!B53</f>
        <v>Vehicles Repairs &amp; Maintenance</v>
      </c>
      <c r="C46" s="91" t="s">
        <v>74</v>
      </c>
      <c r="D46" s="94" t="s">
        <v>586</v>
      </c>
      <c r="E46" s="98">
        <f>'Sheriff 401'!J53</f>
        <v>45500</v>
      </c>
      <c r="F46" s="99">
        <f>'Sheriff 401'!K53</f>
        <v>0.16666666666666666</v>
      </c>
    </row>
    <row r="47" spans="1:6" x14ac:dyDescent="0.25">
      <c r="A47" s="93">
        <f>'Sheriff 401'!A54</f>
        <v>55120</v>
      </c>
      <c r="B47" s="90" t="str">
        <f>'Sheriff 401'!B54</f>
        <v>Telephone</v>
      </c>
      <c r="C47" s="91" t="s">
        <v>74</v>
      </c>
      <c r="D47" s="94" t="s">
        <v>587</v>
      </c>
      <c r="E47" s="98">
        <f>'Sheriff 401'!J54</f>
        <v>11400</v>
      </c>
      <c r="F47" s="99">
        <f>'Sheriff 401'!K54</f>
        <v>0.35714285714285715</v>
      </c>
    </row>
    <row r="48" spans="1:6" x14ac:dyDescent="0.25">
      <c r="A48" s="93">
        <f>'Sheriff 401'!A55</f>
        <v>55340</v>
      </c>
      <c r="B48" s="90" t="str">
        <f>'Sheriff 401'!B55</f>
        <v>Contracted Services</v>
      </c>
      <c r="C48" s="91" t="s">
        <v>74</v>
      </c>
      <c r="D48" s="94" t="s">
        <v>588</v>
      </c>
      <c r="E48" s="98">
        <f>'Sheriff 401'!J55</f>
        <v>10500</v>
      </c>
      <c r="F48" s="99">
        <f>'Sheriff 401'!K55</f>
        <v>0.10526315789473684</v>
      </c>
    </row>
    <row r="49" spans="1:6" x14ac:dyDescent="0.25">
      <c r="A49" s="93">
        <f>'Sheriff 401'!A56</f>
        <v>55400</v>
      </c>
      <c r="B49" s="90" t="str">
        <f>'Sheriff 401'!B56</f>
        <v>Equipment Repairs &amp; Maintenance</v>
      </c>
      <c r="C49" s="91" t="s">
        <v>74</v>
      </c>
      <c r="D49" s="94" t="s">
        <v>589</v>
      </c>
      <c r="E49" s="98">
        <f>'Sheriff 401'!J56</f>
        <v>6500</v>
      </c>
      <c r="F49" s="99">
        <f>'Sheriff 401'!K56</f>
        <v>0</v>
      </c>
    </row>
    <row r="50" spans="1:6" x14ac:dyDescent="0.25">
      <c r="A50" s="93">
        <f>'Sheriff 401'!A57</f>
        <v>55405</v>
      </c>
      <c r="B50" s="90" t="str">
        <f>'Sheriff 401'!B57</f>
        <v>Copiers Lease &amp; Maintenance</v>
      </c>
      <c r="C50" s="91" t="s">
        <v>74</v>
      </c>
      <c r="D50" s="94" t="s">
        <v>590</v>
      </c>
      <c r="E50" s="98">
        <f>'Sheriff 401'!J57</f>
        <v>3000</v>
      </c>
      <c r="F50" s="99">
        <f>'Sheriff 401'!K57</f>
        <v>-0.31631722880583407</v>
      </c>
    </row>
    <row r="51" spans="1:6" x14ac:dyDescent="0.25">
      <c r="A51" s="93">
        <f>'Sheriff 401'!A58</f>
        <v>56200</v>
      </c>
      <c r="B51" s="90" t="str">
        <f>'Sheriff 401'!B58</f>
        <v>Advertising</v>
      </c>
      <c r="C51" s="91" t="s">
        <v>74</v>
      </c>
      <c r="D51" s="94" t="s">
        <v>591</v>
      </c>
      <c r="E51" s="98">
        <f>'Sheriff 401'!J58</f>
        <v>300</v>
      </c>
      <c r="F51" s="99">
        <f>'Sheriff 401'!K58</f>
        <v>0</v>
      </c>
    </row>
    <row r="52" spans="1:6" x14ac:dyDescent="0.25">
      <c r="A52" s="25"/>
      <c r="B52" s="25"/>
      <c r="C52" s="25"/>
      <c r="D52" s="25"/>
      <c r="E52" s="65"/>
      <c r="F52" s="96"/>
    </row>
    <row r="53" spans="1:6" x14ac:dyDescent="0.25">
      <c r="A53" s="59" t="s">
        <v>164</v>
      </c>
      <c r="B53" s="59"/>
      <c r="C53" s="59"/>
      <c r="D53" s="25"/>
      <c r="E53" s="65"/>
      <c r="F53" s="96"/>
    </row>
    <row r="54" spans="1:6" x14ac:dyDescent="0.25">
      <c r="A54" s="93">
        <f>'Sheriff 401'!A62</f>
        <v>59445</v>
      </c>
      <c r="B54" s="93" t="str">
        <f>'Sheriff 401'!B62</f>
        <v>Cruiser Laptops</v>
      </c>
      <c r="C54" s="97" t="s">
        <v>74</v>
      </c>
      <c r="D54" s="94" t="s">
        <v>592</v>
      </c>
      <c r="E54" s="98">
        <f>'Sheriff 401'!J62</f>
        <v>10000</v>
      </c>
      <c r="F54" s="99">
        <f>'Sheriff 401'!K62</f>
        <v>0</v>
      </c>
    </row>
    <row r="55" spans="1:6" ht="26.25" x14ac:dyDescent="0.25">
      <c r="A55" s="93">
        <f>'Sheriff 401'!A63</f>
        <v>59455</v>
      </c>
      <c r="B55" s="93" t="str">
        <f>'Sheriff 401'!B63</f>
        <v>In-Car Camera System</v>
      </c>
      <c r="C55" s="97" t="s">
        <v>74</v>
      </c>
      <c r="D55" s="95" t="s">
        <v>593</v>
      </c>
      <c r="E55" s="98">
        <f>'Sheriff 401'!J63</f>
        <v>31730</v>
      </c>
      <c r="F55" s="99">
        <f>'Sheriff 401'!K63</f>
        <v>0</v>
      </c>
    </row>
    <row r="56" spans="1:6" ht="26.25" x14ac:dyDescent="0.25">
      <c r="A56" s="93">
        <f>'Sheriff 401'!A64</f>
        <v>59460</v>
      </c>
      <c r="B56" s="93" t="s">
        <v>547</v>
      </c>
      <c r="C56" s="97" t="s">
        <v>74</v>
      </c>
      <c r="D56" s="95" t="s">
        <v>594</v>
      </c>
      <c r="E56" s="98">
        <f>'Sheriff 401'!J64</f>
        <v>13680</v>
      </c>
      <c r="F56" s="99">
        <f>'Sheriff 401'!K64</f>
        <v>0</v>
      </c>
    </row>
    <row r="57" spans="1:6" ht="27" customHeight="1" x14ac:dyDescent="0.25">
      <c r="A57" s="93"/>
      <c r="B57" s="93" t="s">
        <v>548</v>
      </c>
      <c r="C57" s="97"/>
      <c r="D57" s="95" t="s">
        <v>595</v>
      </c>
      <c r="E57" s="98">
        <v>9747</v>
      </c>
      <c r="F57" s="99">
        <f>'Sheriff 401'!K65</f>
        <v>1</v>
      </c>
    </row>
    <row r="58" spans="1:6" x14ac:dyDescent="0.25">
      <c r="A58" s="93">
        <f>'Sheriff 401'!A66</f>
        <v>59480</v>
      </c>
      <c r="B58" s="93" t="str">
        <f>'Sheriff 401'!B66</f>
        <v>Vehicles</v>
      </c>
      <c r="C58" s="97" t="s">
        <v>74</v>
      </c>
      <c r="D58" s="94" t="s">
        <v>596</v>
      </c>
      <c r="E58" s="98">
        <f>'Sheriff 401'!J66</f>
        <v>195000</v>
      </c>
      <c r="F58" s="99">
        <f>'Sheriff 401'!K66</f>
        <v>0.56000000000000005</v>
      </c>
    </row>
    <row r="59" spans="1:6" x14ac:dyDescent="0.25">
      <c r="A59" s="25"/>
      <c r="B59" s="25"/>
      <c r="C59" s="25"/>
      <c r="D59" s="25"/>
      <c r="E59" s="65"/>
      <c r="F59" s="96"/>
    </row>
    <row r="60" spans="1:6" x14ac:dyDescent="0.25">
      <c r="A60" s="25"/>
      <c r="B60" s="25"/>
      <c r="C60" s="25"/>
      <c r="D60" s="25"/>
      <c r="E60" s="65"/>
      <c r="F60" s="96"/>
    </row>
    <row r="61" spans="1:6" x14ac:dyDescent="0.25">
      <c r="A61" s="325" t="str">
        <f>'Sheriff 401'!A72</f>
        <v>REVENUES</v>
      </c>
      <c r="B61" s="325"/>
      <c r="C61" s="325"/>
      <c r="D61" s="325"/>
      <c r="E61" s="102"/>
      <c r="F61" s="92"/>
    </row>
    <row r="62" spans="1:6" x14ac:dyDescent="0.25">
      <c r="A62" s="90">
        <f>'Sheriff 401'!A73</f>
        <v>44240</v>
      </c>
      <c r="B62" s="90" t="str">
        <f>'Sheriff 401'!B73</f>
        <v>Witness Fees</v>
      </c>
      <c r="C62" s="91" t="s">
        <v>74</v>
      </c>
      <c r="D62" s="90" t="s">
        <v>597</v>
      </c>
      <c r="E62" s="98">
        <f>'Sheriff 401'!J73</f>
        <v>2000</v>
      </c>
      <c r="F62" s="99">
        <f>'Sheriff 401'!K73</f>
        <v>0</v>
      </c>
    </row>
    <row r="63" spans="1:6" x14ac:dyDescent="0.25">
      <c r="A63" s="90">
        <f>'Sheriff 401'!A74</f>
        <v>44340</v>
      </c>
      <c r="B63" s="90" t="str">
        <f>'Sheriff 401'!B74</f>
        <v>Insurance Reports</v>
      </c>
      <c r="C63" s="91" t="s">
        <v>74</v>
      </c>
      <c r="D63" s="90" t="s">
        <v>598</v>
      </c>
      <c r="E63" s="98">
        <f>'Sheriff 401'!J74</f>
        <v>2000</v>
      </c>
      <c r="F63" s="99">
        <f>'Sheriff 401'!K74</f>
        <v>0</v>
      </c>
    </row>
    <row r="64" spans="1:6" x14ac:dyDescent="0.25">
      <c r="A64" s="90">
        <f>'Sheriff 401'!A75</f>
        <v>44350</v>
      </c>
      <c r="B64" s="90" t="str">
        <f>'Sheriff 401'!B75</f>
        <v>Fingerprinting Fees</v>
      </c>
      <c r="C64" s="91" t="s">
        <v>74</v>
      </c>
      <c r="D64" s="90" t="s">
        <v>599</v>
      </c>
      <c r="E64" s="98">
        <f>'Sheriff 401'!J75</f>
        <v>50</v>
      </c>
      <c r="F64" s="99">
        <f>'Sheriff 401'!K75</f>
        <v>0</v>
      </c>
    </row>
    <row r="65" spans="1:6" x14ac:dyDescent="0.25">
      <c r="A65" s="90">
        <f>'Sheriff 401'!A76</f>
        <v>44411</v>
      </c>
      <c r="B65" s="90" t="str">
        <f>'Sheriff 401'!B76</f>
        <v>Miscellaneous</v>
      </c>
      <c r="C65" s="91" t="s">
        <v>74</v>
      </c>
      <c r="D65" s="90" t="s">
        <v>600</v>
      </c>
      <c r="E65" s="98">
        <f>'Sheriff 401'!J76</f>
        <v>1250</v>
      </c>
      <c r="F65" s="99">
        <f>'Sheriff 401'!K76</f>
        <v>0</v>
      </c>
    </row>
    <row r="66" spans="1:6" x14ac:dyDescent="0.25">
      <c r="A66" s="90">
        <f>'Sheriff 401'!A77</f>
        <v>44413</v>
      </c>
      <c r="B66" s="90" t="str">
        <f>'Sheriff 401'!B77</f>
        <v>MDEA</v>
      </c>
      <c r="C66" s="91" t="s">
        <v>74</v>
      </c>
      <c r="D66" s="94" t="s">
        <v>601</v>
      </c>
      <c r="E66" s="98">
        <f>'Sheriff 401'!J77</f>
        <v>118500</v>
      </c>
      <c r="F66" s="99">
        <f>'Sheriff 401'!K77</f>
        <v>3.0434782608695653E-2</v>
      </c>
    </row>
  </sheetData>
  <mergeCells count="11">
    <mergeCell ref="A1:F1"/>
    <mergeCell ref="A2:F2"/>
    <mergeCell ref="A3:F3"/>
    <mergeCell ref="A5:A6"/>
    <mergeCell ref="C5:C6"/>
    <mergeCell ref="E5:E6"/>
    <mergeCell ref="A7:D7"/>
    <mergeCell ref="A8:D8"/>
    <mergeCell ref="A28:D28"/>
    <mergeCell ref="A41:D41"/>
    <mergeCell ref="A61:D61"/>
  </mergeCells>
  <phoneticPr fontId="24" type="noConversion"/>
  <printOptions horizontalCentered="1"/>
  <pageMargins left="0.7" right="0.7" top="0.75" bottom="0.75" header="0.3" footer="0.3"/>
  <pageSetup scale="95" fitToHeight="2" orientation="landscape" r:id="rId1"/>
  <headerFooter>
    <oddFooter>&amp;R&amp;P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032AB-CAC2-48D8-BD5A-23A2BF4BFD9F}">
  <sheetPr>
    <pageSetUpPr fitToPage="1"/>
  </sheetPr>
  <dimension ref="A1:M25"/>
  <sheetViews>
    <sheetView view="pageLayout" topLeftCell="A6" zoomScaleNormal="100" workbookViewId="0">
      <selection activeCell="K17" sqref="K17"/>
    </sheetView>
  </sheetViews>
  <sheetFormatPr defaultRowHeight="15.75" customHeight="1" x14ac:dyDescent="0.25"/>
  <cols>
    <col min="1" max="1" width="34.28515625" style="1" bestFit="1" customWidth="1"/>
    <col min="2" max="9" width="10.85546875" style="1" customWidth="1"/>
    <col min="10" max="12" width="10.85546875" style="1" hidden="1" customWidth="1"/>
    <col min="13" max="16384" width="9.140625" style="1"/>
  </cols>
  <sheetData>
    <row r="1" spans="1:13" ht="15.75" customHeight="1" x14ac:dyDescent="0.25">
      <c r="A1" s="314" t="s">
        <v>209</v>
      </c>
      <c r="B1" s="314"/>
      <c r="C1" s="314"/>
      <c r="D1" s="314"/>
      <c r="E1" s="314"/>
      <c r="F1" s="314"/>
      <c r="G1" s="314"/>
      <c r="H1" s="314"/>
      <c r="I1" s="314"/>
      <c r="J1" s="314"/>
      <c r="K1" s="314"/>
      <c r="L1" s="314"/>
    </row>
    <row r="2" spans="1:13" ht="15.75" customHeight="1" x14ac:dyDescent="0.25">
      <c r="A2" s="314" t="s">
        <v>426</v>
      </c>
      <c r="B2" s="314"/>
      <c r="C2" s="314"/>
      <c r="D2" s="314"/>
      <c r="E2" s="314"/>
      <c r="F2" s="314"/>
      <c r="G2" s="314"/>
      <c r="H2" s="314"/>
      <c r="I2" s="314"/>
      <c r="J2" s="314"/>
      <c r="K2" s="314"/>
      <c r="L2" s="314"/>
    </row>
    <row r="3" spans="1:13" ht="15.75" customHeight="1" x14ac:dyDescent="0.25">
      <c r="A3" s="323" t="s">
        <v>427</v>
      </c>
      <c r="B3" s="323"/>
      <c r="C3" s="323"/>
      <c r="D3" s="323"/>
      <c r="E3" s="323"/>
      <c r="F3" s="323"/>
      <c r="G3" s="323"/>
      <c r="H3" s="323"/>
      <c r="I3" s="323"/>
      <c r="J3" s="323"/>
      <c r="K3" s="323"/>
      <c r="L3" s="323"/>
    </row>
    <row r="5" spans="1:13" ht="15.75" customHeight="1" x14ac:dyDescent="0.25">
      <c r="A5" s="3" t="s">
        <v>3</v>
      </c>
      <c r="C5" s="180"/>
      <c r="D5" s="180"/>
      <c r="E5" s="180"/>
      <c r="F5" s="180"/>
      <c r="G5" s="180"/>
      <c r="H5" s="180"/>
      <c r="I5" s="180"/>
      <c r="J5" s="180"/>
      <c r="K5" s="180"/>
      <c r="L5" s="180"/>
      <c r="M5" s="180"/>
    </row>
    <row r="6" spans="1:13" ht="47.25" customHeight="1" x14ac:dyDescent="0.25">
      <c r="A6" s="336" t="s">
        <v>428</v>
      </c>
      <c r="B6" s="336"/>
      <c r="C6" s="336"/>
      <c r="D6" s="336"/>
      <c r="E6" s="336"/>
      <c r="F6" s="336"/>
      <c r="G6" s="336"/>
      <c r="H6" s="336"/>
      <c r="I6" s="336"/>
      <c r="J6" s="336"/>
      <c r="K6" s="336"/>
      <c r="L6" s="336"/>
      <c r="M6" s="180"/>
    </row>
    <row r="7" spans="1:13" ht="15.75" customHeight="1" x14ac:dyDescent="0.25">
      <c r="B7" s="180"/>
      <c r="C7" s="180"/>
      <c r="D7" s="180"/>
      <c r="E7" s="180"/>
      <c r="F7" s="180"/>
      <c r="G7" s="180"/>
      <c r="H7" s="180"/>
      <c r="I7" s="180"/>
      <c r="J7" s="180"/>
      <c r="K7" s="180"/>
      <c r="L7" s="180"/>
      <c r="M7" s="180"/>
    </row>
    <row r="8" spans="1:13" ht="15.75" customHeight="1" x14ac:dyDescent="0.25">
      <c r="A8" s="3" t="s">
        <v>5</v>
      </c>
      <c r="C8" s="180"/>
      <c r="D8" s="180"/>
      <c r="E8" s="180"/>
      <c r="F8" s="180"/>
      <c r="G8" s="180"/>
      <c r="H8" s="180"/>
      <c r="I8" s="180"/>
      <c r="J8" s="180"/>
      <c r="K8" s="180"/>
      <c r="L8" s="180"/>
      <c r="M8" s="180"/>
    </row>
    <row r="9" spans="1:13" ht="47.25" customHeight="1" x14ac:dyDescent="0.25">
      <c r="A9" s="336" t="s">
        <v>429</v>
      </c>
      <c r="B9" s="336"/>
      <c r="C9" s="336"/>
      <c r="D9" s="336"/>
      <c r="E9" s="336"/>
      <c r="F9" s="336"/>
      <c r="G9" s="336"/>
      <c r="H9" s="336"/>
      <c r="I9" s="336"/>
      <c r="J9" s="336"/>
      <c r="K9" s="336"/>
      <c r="L9" s="336"/>
      <c r="M9" s="180"/>
    </row>
    <row r="10" spans="1:13" ht="15.75" customHeight="1" x14ac:dyDescent="0.25">
      <c r="B10" s="180"/>
      <c r="C10" s="180"/>
      <c r="D10" s="180"/>
      <c r="E10" s="180"/>
      <c r="F10" s="180"/>
      <c r="G10" s="180"/>
      <c r="H10" s="180"/>
      <c r="I10" s="180"/>
      <c r="J10" s="180"/>
      <c r="K10" s="180"/>
      <c r="L10" s="180"/>
      <c r="M10" s="180"/>
    </row>
    <row r="11" spans="1:13" ht="15.75" customHeight="1" x14ac:dyDescent="0.25">
      <c r="A11" s="3" t="s">
        <v>7</v>
      </c>
      <c r="C11" s="182"/>
      <c r="D11" s="182"/>
      <c r="E11" s="182"/>
      <c r="F11" s="182"/>
      <c r="G11" s="182"/>
      <c r="H11" s="182"/>
      <c r="I11" s="182"/>
      <c r="J11" s="182"/>
      <c r="K11" s="182"/>
      <c r="L11" s="182"/>
      <c r="M11" s="182"/>
    </row>
    <row r="12" spans="1:13" ht="15.75" customHeight="1" x14ac:dyDescent="0.25">
      <c r="A12" s="340" t="s">
        <v>430</v>
      </c>
      <c r="B12" s="340"/>
      <c r="C12" s="340"/>
      <c r="D12" s="340"/>
      <c r="E12" s="340"/>
      <c r="F12" s="340"/>
      <c r="G12" s="340"/>
      <c r="H12" s="340"/>
      <c r="I12" s="340"/>
      <c r="J12" s="340"/>
      <c r="K12" s="340"/>
      <c r="L12" s="340"/>
      <c r="M12" s="182"/>
    </row>
    <row r="14" spans="1:13" ht="15.75" customHeight="1" x14ac:dyDescent="0.25">
      <c r="A14" s="312" t="s">
        <v>9</v>
      </c>
      <c r="B14" s="312"/>
      <c r="C14" s="312"/>
      <c r="D14" s="312"/>
      <c r="E14" s="312"/>
      <c r="F14" s="312"/>
      <c r="G14" s="312"/>
      <c r="H14" s="312"/>
      <c r="I14" s="312"/>
      <c r="J14" s="312"/>
      <c r="K14" s="312"/>
      <c r="L14" s="312"/>
    </row>
    <row r="15" spans="1:13" ht="15.75" customHeight="1" x14ac:dyDescent="0.25">
      <c r="A15" s="4"/>
      <c r="B15" s="5" t="str">
        <f>'Civil 415'!C5</f>
        <v>FY20-21</v>
      </c>
      <c r="C15" s="5" t="str">
        <f>'Civil 415'!D5</f>
        <v>FY21-22</v>
      </c>
      <c r="D15" s="313" t="str">
        <f>'Civil 415'!E5</f>
        <v>FY22-23</v>
      </c>
      <c r="E15" s="313"/>
      <c r="F15" s="313" t="str">
        <f>'Civil 415'!G5</f>
        <v>FY23-24</v>
      </c>
      <c r="G15" s="313"/>
      <c r="H15" s="313"/>
      <c r="I15" s="313" t="s">
        <v>88</v>
      </c>
      <c r="J15" s="313"/>
      <c r="K15" s="313"/>
      <c r="L15" s="313"/>
    </row>
    <row r="16" spans="1:13" ht="15.75" customHeight="1" thickBot="1" x14ac:dyDescent="0.3">
      <c r="A16" s="6"/>
      <c r="B16" s="7" t="str">
        <f>'Civil 415'!C6</f>
        <v>Actual</v>
      </c>
      <c r="C16" s="7" t="str">
        <f>'Civil 415'!D6</f>
        <v>Actual</v>
      </c>
      <c r="D16" s="7" t="str">
        <f>'Civil 415'!E6</f>
        <v>Budget</v>
      </c>
      <c r="E16" s="7" t="str">
        <f>'Civil 415'!F6</f>
        <v>Actual</v>
      </c>
      <c r="F16" s="7" t="str">
        <f>'Civil 415'!G6</f>
        <v>Budget</v>
      </c>
      <c r="G16" s="7" t="str">
        <f>'Civil 415'!H6</f>
        <v>YTD</v>
      </c>
      <c r="H16" s="7" t="str">
        <f>'Civil 415'!I6</f>
        <v>Est. EOY</v>
      </c>
      <c r="I16" s="7" t="s">
        <v>11</v>
      </c>
      <c r="J16" s="7" t="s">
        <v>12</v>
      </c>
      <c r="K16" s="7" t="s">
        <v>13</v>
      </c>
      <c r="L16" s="7" t="s">
        <v>14</v>
      </c>
    </row>
    <row r="17" spans="1:12" ht="15.75" customHeight="1" thickTop="1" x14ac:dyDescent="0.25">
      <c r="A17" s="1" t="str">
        <f>'Civil 415'!A8</f>
        <v>Personnel Services</v>
      </c>
      <c r="B17" s="8">
        <f>'Civil 415'!C11</f>
        <v>23541</v>
      </c>
      <c r="C17" s="8">
        <f>'Civil 415'!D11</f>
        <v>23020</v>
      </c>
      <c r="D17" s="8">
        <f>'Civil 415'!E11</f>
        <v>26252</v>
      </c>
      <c r="E17" s="8">
        <f>'Civil 415'!F11</f>
        <v>23564</v>
      </c>
      <c r="F17" s="8">
        <f>'Civil 415'!G11</f>
        <v>24750</v>
      </c>
      <c r="G17" s="8">
        <f>'Civil 415'!H11</f>
        <v>12655</v>
      </c>
      <c r="H17" s="8">
        <f>'Civil 415'!I11</f>
        <v>24400</v>
      </c>
      <c r="I17" s="9">
        <f>'Civil 415'!J11</f>
        <v>26050</v>
      </c>
      <c r="J17" s="9">
        <f>'Civil 415'!L11</f>
        <v>0</v>
      </c>
      <c r="K17" s="9">
        <f>'Civil 415'!N11</f>
        <v>0</v>
      </c>
      <c r="L17" s="9">
        <f>'Civil 415'!P11</f>
        <v>0</v>
      </c>
    </row>
    <row r="18" spans="1:12" ht="15.75" customHeight="1" x14ac:dyDescent="0.25">
      <c r="A18" s="1" t="str">
        <f>'Civil 415'!A13</f>
        <v>Supplies &amp; Operating Expenses</v>
      </c>
      <c r="B18" s="8">
        <f>'Civil 415'!C20</f>
        <v>1281</v>
      </c>
      <c r="C18" s="8">
        <f>'Civil 415'!D20</f>
        <v>835</v>
      </c>
      <c r="D18" s="8">
        <f>'Civil 415'!E20</f>
        <v>2225</v>
      </c>
      <c r="E18" s="8">
        <f>'Civil 415'!F20</f>
        <v>1054</v>
      </c>
      <c r="F18" s="8">
        <f>'Civil 415'!G20</f>
        <v>2225</v>
      </c>
      <c r="G18" s="8">
        <f>'Civil 415'!H20</f>
        <v>555</v>
      </c>
      <c r="H18" s="8">
        <f>'Civil 415'!I20</f>
        <v>1125</v>
      </c>
      <c r="I18" s="9">
        <f>'Civil 415'!J20</f>
        <v>2250</v>
      </c>
      <c r="J18" s="9">
        <f>'Civil 415'!L20</f>
        <v>0</v>
      </c>
      <c r="K18" s="9">
        <f>'Civil 415'!N20</f>
        <v>0</v>
      </c>
      <c r="L18" s="9">
        <f>'Civil 415'!P20</f>
        <v>0</v>
      </c>
    </row>
    <row r="19" spans="1:12" ht="15.75" customHeight="1" x14ac:dyDescent="0.25">
      <c r="A19" s="1" t="str">
        <f>'Civil 415'!A22</f>
        <v>Purchased &amp; Contractual Services</v>
      </c>
      <c r="B19" s="8">
        <f>'Civil 415'!C27</f>
        <v>786</v>
      </c>
      <c r="C19" s="8">
        <f>'Civil 415'!D27</f>
        <v>1025</v>
      </c>
      <c r="D19" s="8">
        <f>'Civil 415'!E27</f>
        <v>1255</v>
      </c>
      <c r="E19" s="8">
        <f>'Civil 415'!F27</f>
        <v>1173</v>
      </c>
      <c r="F19" s="8">
        <f>'Civil 415'!G27</f>
        <v>1095</v>
      </c>
      <c r="G19" s="8">
        <f>'Civil 415'!H27</f>
        <v>334</v>
      </c>
      <c r="H19" s="8">
        <f>'Civil 415'!I27</f>
        <v>650</v>
      </c>
      <c r="I19" s="9">
        <f>'Civil 415'!J27</f>
        <v>975</v>
      </c>
      <c r="J19" s="9">
        <f>'Civil 415'!L27</f>
        <v>0</v>
      </c>
      <c r="K19" s="9">
        <f>'Civil 415'!N27</f>
        <v>0</v>
      </c>
      <c r="L19" s="9">
        <f>'Civil 415'!P27</f>
        <v>0</v>
      </c>
    </row>
    <row r="20" spans="1:12" ht="15.75" customHeight="1" x14ac:dyDescent="0.25">
      <c r="A20" s="3" t="str">
        <f>'Civil 415'!A29</f>
        <v>Total Civil Expenditures</v>
      </c>
      <c r="B20" s="10">
        <f t="shared" ref="B20:K20" si="0">SUM(B17:B19)</f>
        <v>25608</v>
      </c>
      <c r="C20" s="10">
        <f t="shared" si="0"/>
        <v>24880</v>
      </c>
      <c r="D20" s="10">
        <f t="shared" si="0"/>
        <v>29732</v>
      </c>
      <c r="E20" s="10">
        <f t="shared" si="0"/>
        <v>25791</v>
      </c>
      <c r="F20" s="10">
        <f t="shared" si="0"/>
        <v>28070</v>
      </c>
      <c r="G20" s="10">
        <f t="shared" si="0"/>
        <v>13544</v>
      </c>
      <c r="H20" s="10">
        <f t="shared" si="0"/>
        <v>26175</v>
      </c>
      <c r="I20" s="11">
        <f t="shared" si="0"/>
        <v>29275</v>
      </c>
      <c r="J20" s="11">
        <f>SUM(J17:J19)</f>
        <v>0</v>
      </c>
      <c r="K20" s="11">
        <f t="shared" si="0"/>
        <v>0</v>
      </c>
      <c r="L20" s="11">
        <f>SUM(L17:L19)</f>
        <v>0</v>
      </c>
    </row>
    <row r="21" spans="1:12" ht="15.75" customHeight="1" x14ac:dyDescent="0.25">
      <c r="A21" s="3"/>
      <c r="B21" s="10"/>
      <c r="C21" s="10"/>
      <c r="D21" s="10"/>
      <c r="E21" s="10"/>
      <c r="F21" s="10"/>
      <c r="G21" s="10"/>
      <c r="H21" s="10"/>
      <c r="I21" s="11"/>
      <c r="J21" s="11"/>
      <c r="K21" s="11"/>
      <c r="L21" s="11"/>
    </row>
    <row r="22" spans="1:12" ht="15.75" customHeight="1" x14ac:dyDescent="0.25">
      <c r="A22" s="3" t="str">
        <f>'Civil 415'!A34</f>
        <v>Total Civil Revenues</v>
      </c>
      <c r="B22" s="10">
        <f>'Civil 415'!C34</f>
        <v>0</v>
      </c>
      <c r="C22" s="10">
        <f>'Civil 415'!D34</f>
        <v>0</v>
      </c>
      <c r="D22" s="10">
        <f>'Civil 415'!E34</f>
        <v>0</v>
      </c>
      <c r="E22" s="10">
        <f>'Civil 415'!F34</f>
        <v>0</v>
      </c>
      <c r="F22" s="10">
        <f>'Civil 415'!G34</f>
        <v>20000</v>
      </c>
      <c r="G22" s="10">
        <f>'Civil 415'!H34</f>
        <v>0</v>
      </c>
      <c r="H22" s="10">
        <f>'Civil 415'!I34</f>
        <v>17500</v>
      </c>
      <c r="I22" s="11">
        <f>'Civil 415'!J34</f>
        <v>20000</v>
      </c>
      <c r="J22" s="11">
        <f>'Civil 415'!L33</f>
        <v>0</v>
      </c>
      <c r="K22" s="11">
        <f>'Civil 415'!N33</f>
        <v>0</v>
      </c>
      <c r="L22" s="11">
        <f>'Civil 415'!P33</f>
        <v>0</v>
      </c>
    </row>
    <row r="23" spans="1:12" ht="15.75" customHeight="1" x14ac:dyDescent="0.25">
      <c r="B23" s="8"/>
      <c r="C23" s="8"/>
      <c r="D23" s="8"/>
      <c r="E23" s="8"/>
      <c r="F23" s="8"/>
      <c r="G23" s="8"/>
      <c r="H23" s="8"/>
      <c r="I23" s="9"/>
      <c r="J23" s="9"/>
      <c r="K23" s="9"/>
      <c r="L23" s="9"/>
    </row>
    <row r="24" spans="1:12" ht="15.75" customHeight="1" x14ac:dyDescent="0.25">
      <c r="B24" s="8"/>
      <c r="C24" s="8"/>
      <c r="D24" s="8"/>
      <c r="E24" s="8"/>
      <c r="F24" s="8"/>
      <c r="G24" s="8"/>
      <c r="H24" s="8"/>
      <c r="I24" s="9"/>
      <c r="J24" s="9"/>
      <c r="K24" s="9"/>
      <c r="L24" s="9"/>
    </row>
    <row r="25" spans="1:12" ht="15.75" customHeight="1" thickBot="1" x14ac:dyDescent="0.3">
      <c r="A25" s="12" t="str">
        <f>'Civil 415'!A37</f>
        <v>Net Civil Budget</v>
      </c>
      <c r="B25" s="13">
        <f>B20-B22</f>
        <v>25608</v>
      </c>
      <c r="C25" s="13">
        <f t="shared" ref="C25:H25" si="1">C20-C22</f>
        <v>24880</v>
      </c>
      <c r="D25" s="13">
        <f t="shared" si="1"/>
        <v>29732</v>
      </c>
      <c r="E25" s="13">
        <f t="shared" si="1"/>
        <v>25791</v>
      </c>
      <c r="F25" s="13">
        <f t="shared" si="1"/>
        <v>8070</v>
      </c>
      <c r="G25" s="13">
        <f t="shared" si="1"/>
        <v>13544</v>
      </c>
      <c r="H25" s="13">
        <f t="shared" si="1"/>
        <v>8675</v>
      </c>
      <c r="I25" s="14">
        <f>I20-I22</f>
        <v>9275</v>
      </c>
      <c r="J25" s="14">
        <f>J20-J22</f>
        <v>0</v>
      </c>
      <c r="K25" s="14">
        <f>K20-K22</f>
        <v>0</v>
      </c>
      <c r="L25" s="14">
        <f>L20-L22</f>
        <v>0</v>
      </c>
    </row>
  </sheetData>
  <mergeCells count="10">
    <mergeCell ref="A14:L14"/>
    <mergeCell ref="D15:E15"/>
    <mergeCell ref="F15:H15"/>
    <mergeCell ref="I15:L15"/>
    <mergeCell ref="A1:L1"/>
    <mergeCell ref="A2:L2"/>
    <mergeCell ref="A3:L3"/>
    <mergeCell ref="A6:L6"/>
    <mergeCell ref="A9:L9"/>
    <mergeCell ref="A12:L12"/>
  </mergeCells>
  <printOptions horizontalCentered="1"/>
  <pageMargins left="0.7" right="0.7" top="0.75" bottom="0.75" header="0.3" footer="0.3"/>
  <pageSetup orientation="landscape" r:id="rId1"/>
  <headerFooter>
    <oddFooter>&amp;R&amp;P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B7397-933D-4EE2-A60C-DA241E8520C6}">
  <sheetPr>
    <pageSetUpPr fitToPage="1"/>
  </sheetPr>
  <dimension ref="A1:T63"/>
  <sheetViews>
    <sheetView view="pageLayout" topLeftCell="A18" zoomScaleNormal="100" zoomScaleSheetLayoutView="100" workbookViewId="0">
      <selection activeCell="K17" sqref="K17"/>
    </sheetView>
  </sheetViews>
  <sheetFormatPr defaultRowHeight="15.75" x14ac:dyDescent="0.25"/>
  <cols>
    <col min="1" max="1" width="5.28515625" style="15" bestFit="1" customWidth="1"/>
    <col min="2" max="2" width="30.7109375" style="15" bestFit="1" customWidth="1"/>
    <col min="3" max="8" width="9.140625" style="15"/>
    <col min="9" max="9" width="9.140625" style="15" customWidth="1"/>
    <col min="10" max="10" width="8.5703125" style="15" bestFit="1" customWidth="1"/>
    <col min="11" max="11" width="8.140625" style="15" bestFit="1" customWidth="1"/>
    <col min="12" max="12" width="8.5703125" style="15" hidden="1" customWidth="1"/>
    <col min="13" max="13" width="8.140625" style="15" hidden="1" customWidth="1"/>
    <col min="14" max="15" width="8.5703125" style="15" hidden="1" customWidth="1"/>
    <col min="16" max="16" width="8.140625" style="15" hidden="1" customWidth="1"/>
    <col min="21" max="16384" width="9.140625" style="15"/>
  </cols>
  <sheetData>
    <row r="1" spans="1:20" x14ac:dyDescent="0.25">
      <c r="A1" s="314" t="s">
        <v>209</v>
      </c>
      <c r="B1" s="314"/>
      <c r="C1" s="314"/>
      <c r="D1" s="314"/>
      <c r="E1" s="314"/>
      <c r="F1" s="314"/>
      <c r="G1" s="314"/>
      <c r="H1" s="314"/>
      <c r="I1" s="314"/>
      <c r="J1" s="314"/>
      <c r="K1" s="314"/>
      <c r="L1" s="314"/>
      <c r="M1" s="314"/>
      <c r="N1" s="314"/>
      <c r="O1" s="314"/>
      <c r="P1" s="314"/>
      <c r="Q1" s="15"/>
      <c r="R1" s="15"/>
      <c r="S1" s="15"/>
      <c r="T1" s="15"/>
    </row>
    <row r="2" spans="1:20" x14ac:dyDescent="0.25">
      <c r="A2" s="314" t="s">
        <v>426</v>
      </c>
      <c r="B2" s="314"/>
      <c r="C2" s="314"/>
      <c r="D2" s="314"/>
      <c r="E2" s="314"/>
      <c r="F2" s="314"/>
      <c r="G2" s="314"/>
      <c r="H2" s="314"/>
      <c r="I2" s="314"/>
      <c r="J2" s="314"/>
      <c r="K2" s="314"/>
      <c r="L2" s="314"/>
      <c r="M2" s="314"/>
      <c r="N2" s="314"/>
      <c r="O2" s="314"/>
      <c r="P2" s="314"/>
      <c r="Q2" s="15"/>
      <c r="R2" s="15"/>
      <c r="S2" s="15"/>
      <c r="T2" s="15"/>
    </row>
    <row r="3" spans="1:20" x14ac:dyDescent="0.25">
      <c r="A3" s="323" t="s">
        <v>427</v>
      </c>
      <c r="B3" s="323"/>
      <c r="C3" s="323"/>
      <c r="D3" s="323"/>
      <c r="E3" s="323"/>
      <c r="F3" s="323"/>
      <c r="G3" s="323"/>
      <c r="H3" s="323"/>
      <c r="I3" s="323"/>
      <c r="J3" s="323"/>
      <c r="K3" s="323"/>
      <c r="L3" s="323"/>
      <c r="M3" s="323"/>
      <c r="N3" s="323"/>
      <c r="O3" s="323"/>
      <c r="P3" s="323"/>
      <c r="Q3" s="15"/>
      <c r="R3" s="15"/>
      <c r="S3" s="15"/>
      <c r="T3" s="15"/>
    </row>
    <row r="5" spans="1:20" x14ac:dyDescent="0.25">
      <c r="A5" s="16"/>
      <c r="B5" s="16"/>
      <c r="C5" s="105" t="s">
        <v>16</v>
      </c>
      <c r="D5" s="105" t="s">
        <v>17</v>
      </c>
      <c r="E5" s="319" t="s">
        <v>18</v>
      </c>
      <c r="F5" s="320"/>
      <c r="G5" s="321" t="s">
        <v>10</v>
      </c>
      <c r="H5" s="321"/>
      <c r="I5" s="321"/>
      <c r="J5" s="322" t="s">
        <v>88</v>
      </c>
      <c r="K5" s="322"/>
      <c r="L5" s="322"/>
      <c r="M5" s="322"/>
      <c r="N5" s="322"/>
      <c r="O5" s="322"/>
      <c r="P5" s="322"/>
    </row>
    <row r="6" spans="1:20" ht="16.5" thickBot="1" x14ac:dyDescent="0.3">
      <c r="A6" s="18"/>
      <c r="B6" s="18"/>
      <c r="C6" s="21" t="s">
        <v>19</v>
      </c>
      <c r="D6" s="21" t="s">
        <v>19</v>
      </c>
      <c r="E6" s="20" t="s">
        <v>20</v>
      </c>
      <c r="F6" s="21" t="s">
        <v>19</v>
      </c>
      <c r="G6" s="22" t="s">
        <v>20</v>
      </c>
      <c r="H6" s="22" t="s">
        <v>21</v>
      </c>
      <c r="I6" s="22" t="s">
        <v>22</v>
      </c>
      <c r="J6" s="317" t="s">
        <v>23</v>
      </c>
      <c r="K6" s="317"/>
      <c r="L6" s="317" t="s">
        <v>12</v>
      </c>
      <c r="M6" s="317"/>
      <c r="N6" s="317" t="s">
        <v>24</v>
      </c>
      <c r="O6" s="317"/>
      <c r="P6" s="23" t="s">
        <v>14</v>
      </c>
    </row>
    <row r="7" spans="1:20" ht="16.5" thickTop="1" x14ac:dyDescent="0.25">
      <c r="A7" s="318" t="s">
        <v>25</v>
      </c>
      <c r="B7" s="318"/>
      <c r="C7" s="25"/>
      <c r="D7" s="25"/>
      <c r="E7" s="25"/>
      <c r="F7" s="25"/>
      <c r="G7" s="25"/>
      <c r="H7" s="26">
        <v>45291</v>
      </c>
      <c r="I7" s="26">
        <v>45473</v>
      </c>
      <c r="J7" s="27"/>
      <c r="K7" s="27"/>
      <c r="L7" s="27"/>
      <c r="M7" s="27"/>
      <c r="N7" s="27"/>
      <c r="O7" s="27"/>
      <c r="P7" s="27"/>
      <c r="Q7" s="15"/>
      <c r="R7" s="15"/>
      <c r="S7" s="15"/>
      <c r="T7" s="15"/>
    </row>
    <row r="8" spans="1:20" x14ac:dyDescent="0.25">
      <c r="A8" s="24" t="s">
        <v>26</v>
      </c>
      <c r="B8" s="24"/>
      <c r="C8" s="25"/>
      <c r="D8" s="25"/>
      <c r="E8" s="25"/>
      <c r="F8" s="25"/>
      <c r="G8" s="25"/>
      <c r="H8" s="25"/>
      <c r="I8" s="28"/>
      <c r="J8" s="27"/>
      <c r="K8" s="27"/>
      <c r="L8" s="27"/>
      <c r="M8" s="27"/>
      <c r="N8" s="27"/>
      <c r="O8" s="27"/>
      <c r="P8" s="27"/>
      <c r="Q8" s="15"/>
      <c r="R8" s="15"/>
      <c r="S8" s="15"/>
      <c r="T8" s="15"/>
    </row>
    <row r="9" spans="1:20" x14ac:dyDescent="0.25">
      <c r="A9" s="29">
        <v>51020</v>
      </c>
      <c r="B9" s="30" t="s">
        <v>431</v>
      </c>
      <c r="C9" s="33">
        <v>20124</v>
      </c>
      <c r="D9" s="33">
        <v>20514</v>
      </c>
      <c r="E9" s="32">
        <v>21752</v>
      </c>
      <c r="F9" s="33">
        <v>21137</v>
      </c>
      <c r="G9" s="32">
        <v>23750</v>
      </c>
      <c r="H9" s="34">
        <v>12564</v>
      </c>
      <c r="I9" s="33">
        <v>24200</v>
      </c>
      <c r="J9" s="35">
        <v>25550</v>
      </c>
      <c r="K9" s="287">
        <f>(J9-G9)/G9</f>
        <v>7.5789473684210532E-2</v>
      </c>
      <c r="L9" s="35"/>
      <c r="M9" s="37">
        <f>(L9-G9)/G9</f>
        <v>-1</v>
      </c>
      <c r="N9" s="35"/>
      <c r="O9" s="37">
        <f>(N9-G9)/G9</f>
        <v>-1</v>
      </c>
      <c r="P9" s="106"/>
      <c r="Q9" s="15"/>
      <c r="R9" s="15"/>
      <c r="S9" s="15"/>
      <c r="T9" s="15"/>
    </row>
    <row r="10" spans="1:20" x14ac:dyDescent="0.25">
      <c r="A10" s="49">
        <v>51300</v>
      </c>
      <c r="B10" s="50" t="s">
        <v>32</v>
      </c>
      <c r="C10" s="53">
        <v>3417</v>
      </c>
      <c r="D10" s="53">
        <v>2506</v>
      </c>
      <c r="E10" s="52">
        <v>4500</v>
      </c>
      <c r="F10" s="53">
        <v>2427</v>
      </c>
      <c r="G10" s="52">
        <v>1000</v>
      </c>
      <c r="H10" s="54">
        <v>91</v>
      </c>
      <c r="I10" s="53">
        <v>200</v>
      </c>
      <c r="J10" s="55">
        <v>500</v>
      </c>
      <c r="K10" s="291">
        <f>(J10-G10)/G10</f>
        <v>-0.5</v>
      </c>
      <c r="L10" s="55"/>
      <c r="M10" s="57">
        <f>(L10-G10)/G10</f>
        <v>-1</v>
      </c>
      <c r="N10" s="55"/>
      <c r="O10" s="57">
        <f>(N10-G10)/G10</f>
        <v>-1</v>
      </c>
      <c r="P10" s="58"/>
      <c r="Q10" s="15"/>
      <c r="R10" s="15"/>
      <c r="S10" s="15"/>
      <c r="T10" s="15"/>
    </row>
    <row r="11" spans="1:20" x14ac:dyDescent="0.25">
      <c r="A11" s="25"/>
      <c r="B11" s="25"/>
      <c r="C11" s="60">
        <f t="shared" ref="C11:J11" si="0">SUM(C9:C10)</f>
        <v>23541</v>
      </c>
      <c r="D11" s="60">
        <f t="shared" si="0"/>
        <v>23020</v>
      </c>
      <c r="E11" s="60">
        <f t="shared" si="0"/>
        <v>26252</v>
      </c>
      <c r="F11" s="60">
        <f t="shared" si="0"/>
        <v>23564</v>
      </c>
      <c r="G11" s="60">
        <f t="shared" si="0"/>
        <v>24750</v>
      </c>
      <c r="H11" s="60">
        <f t="shared" si="0"/>
        <v>12655</v>
      </c>
      <c r="I11" s="60">
        <f t="shared" si="0"/>
        <v>24400</v>
      </c>
      <c r="J11" s="61">
        <f t="shared" si="0"/>
        <v>26050</v>
      </c>
      <c r="K11" s="185">
        <f>(J11-G11)/G11</f>
        <v>5.2525252525252523E-2</v>
      </c>
      <c r="L11" s="61">
        <f>SUM(L9:L10)</f>
        <v>0</v>
      </c>
      <c r="M11" s="62">
        <f>(L11-G11)/G11</f>
        <v>-1</v>
      </c>
      <c r="N11" s="61">
        <f>SUM(N9:N10)</f>
        <v>0</v>
      </c>
      <c r="O11" s="62">
        <f>(N11-G11)/G11</f>
        <v>-1</v>
      </c>
      <c r="P11" s="61">
        <f>SUM(P9:P10)</f>
        <v>0</v>
      </c>
      <c r="Q11" s="15"/>
      <c r="R11" s="15"/>
      <c r="S11" s="15"/>
      <c r="T11" s="15"/>
    </row>
    <row r="12" spans="1:20" x14ac:dyDescent="0.25">
      <c r="A12" s="25"/>
      <c r="B12" s="25"/>
      <c r="C12" s="44"/>
      <c r="D12" s="44"/>
      <c r="E12" s="44"/>
      <c r="F12" s="44"/>
      <c r="G12" s="44"/>
      <c r="H12" s="44"/>
      <c r="I12" s="44"/>
      <c r="J12" s="64"/>
      <c r="K12" s="185"/>
      <c r="L12" s="64"/>
      <c r="M12" s="62"/>
      <c r="N12" s="64"/>
      <c r="O12" s="62"/>
      <c r="P12" s="66"/>
      <c r="Q12" s="15"/>
      <c r="R12" s="15"/>
      <c r="S12" s="15"/>
      <c r="T12" s="15"/>
    </row>
    <row r="13" spans="1:20" x14ac:dyDescent="0.25">
      <c r="A13" s="59" t="s">
        <v>34</v>
      </c>
      <c r="B13" s="25"/>
      <c r="C13" s="65"/>
      <c r="D13" s="65"/>
      <c r="E13" s="65"/>
      <c r="F13" s="65"/>
      <c r="G13" s="65"/>
      <c r="H13" s="65"/>
      <c r="I13" s="65"/>
      <c r="J13" s="66"/>
      <c r="K13" s="185"/>
      <c r="L13" s="66"/>
      <c r="M13" s="62"/>
      <c r="N13" s="66"/>
      <c r="O13" s="62"/>
      <c r="P13" s="66"/>
      <c r="Q13" s="15"/>
      <c r="R13" s="15"/>
      <c r="S13" s="15"/>
      <c r="T13" s="15"/>
    </row>
    <row r="14" spans="1:20" x14ac:dyDescent="0.25">
      <c r="A14" s="29">
        <v>53010</v>
      </c>
      <c r="B14" s="76" t="s">
        <v>37</v>
      </c>
      <c r="C14" s="31">
        <v>532</v>
      </c>
      <c r="D14" s="33">
        <v>120</v>
      </c>
      <c r="E14" s="34">
        <v>250</v>
      </c>
      <c r="F14" s="33">
        <v>264</v>
      </c>
      <c r="G14" s="34">
        <v>250</v>
      </c>
      <c r="H14" s="34">
        <v>145</v>
      </c>
      <c r="I14" s="34">
        <v>250</v>
      </c>
      <c r="J14" s="35">
        <v>250</v>
      </c>
      <c r="K14" s="287">
        <f t="shared" ref="K14:K20" si="1">(J14-G14)/G14</f>
        <v>0</v>
      </c>
      <c r="L14" s="35"/>
      <c r="M14" s="37">
        <f t="shared" ref="M14:M20" si="2">(L14-G14)/G14</f>
        <v>-1</v>
      </c>
      <c r="N14" s="35"/>
      <c r="O14" s="37">
        <f>(N14-G14)/G14</f>
        <v>-1</v>
      </c>
      <c r="P14" s="106"/>
      <c r="Q14" s="15"/>
      <c r="R14" s="15"/>
      <c r="S14" s="15"/>
      <c r="T14" s="15"/>
    </row>
    <row r="15" spans="1:20" x14ac:dyDescent="0.25">
      <c r="A15" s="39">
        <v>53060</v>
      </c>
      <c r="B15" s="25" t="s">
        <v>39</v>
      </c>
      <c r="C15" s="41">
        <v>590</v>
      </c>
      <c r="D15" s="43">
        <v>715</v>
      </c>
      <c r="E15" s="44">
        <v>650</v>
      </c>
      <c r="F15" s="43">
        <v>790</v>
      </c>
      <c r="G15" s="44">
        <v>650</v>
      </c>
      <c r="H15" s="44">
        <v>363</v>
      </c>
      <c r="I15" s="44">
        <v>700</v>
      </c>
      <c r="J15" s="45">
        <v>700</v>
      </c>
      <c r="K15" s="289">
        <f t="shared" si="1"/>
        <v>7.6923076923076927E-2</v>
      </c>
      <c r="L15" s="45"/>
      <c r="M15" s="47">
        <f t="shared" si="2"/>
        <v>-1</v>
      </c>
      <c r="N15" s="45"/>
      <c r="O15" s="47">
        <f>(N15-G15)/G15</f>
        <v>-1</v>
      </c>
      <c r="P15" s="109"/>
      <c r="Q15" s="15"/>
      <c r="R15" s="15"/>
      <c r="S15" s="15"/>
      <c r="T15" s="15"/>
    </row>
    <row r="16" spans="1:20" x14ac:dyDescent="0.25">
      <c r="A16" s="39">
        <v>53600</v>
      </c>
      <c r="B16" s="25" t="s">
        <v>40</v>
      </c>
      <c r="C16" s="41">
        <v>0</v>
      </c>
      <c r="D16" s="43">
        <v>0</v>
      </c>
      <c r="E16" s="44">
        <v>100</v>
      </c>
      <c r="F16" s="43">
        <v>0</v>
      </c>
      <c r="G16" s="44">
        <v>100</v>
      </c>
      <c r="H16" s="44">
        <v>47</v>
      </c>
      <c r="I16" s="44">
        <v>100</v>
      </c>
      <c r="J16" s="45">
        <v>100</v>
      </c>
      <c r="K16" s="289">
        <f t="shared" si="1"/>
        <v>0</v>
      </c>
      <c r="L16" s="45"/>
      <c r="M16" s="47">
        <f t="shared" si="2"/>
        <v>-1</v>
      </c>
      <c r="N16" s="45"/>
      <c r="O16" s="47">
        <f>(N16-J16)/J16</f>
        <v>-1</v>
      </c>
      <c r="P16" s="109"/>
      <c r="Q16" s="15"/>
      <c r="R16" s="15"/>
      <c r="S16" s="15"/>
      <c r="T16" s="15"/>
    </row>
    <row r="17" spans="1:20" x14ac:dyDescent="0.25">
      <c r="A17" s="39">
        <v>53800</v>
      </c>
      <c r="B17" s="25" t="s">
        <v>225</v>
      </c>
      <c r="C17" s="41">
        <v>159</v>
      </c>
      <c r="D17" s="43">
        <v>0</v>
      </c>
      <c r="E17" s="44">
        <v>175</v>
      </c>
      <c r="F17" s="43">
        <v>0</v>
      </c>
      <c r="G17" s="44">
        <v>175</v>
      </c>
      <c r="H17" s="44">
        <v>0</v>
      </c>
      <c r="I17" s="44">
        <v>75</v>
      </c>
      <c r="J17" s="45">
        <v>150</v>
      </c>
      <c r="K17" s="289">
        <f t="shared" si="1"/>
        <v>-0.14285714285714285</v>
      </c>
      <c r="L17" s="45"/>
      <c r="M17" s="47">
        <f t="shared" si="2"/>
        <v>-1</v>
      </c>
      <c r="N17" s="45"/>
      <c r="O17" s="47">
        <f>(N17-J17)/J17</f>
        <v>-1</v>
      </c>
      <c r="P17" s="109"/>
      <c r="Q17" s="15"/>
      <c r="R17" s="15"/>
      <c r="S17" s="15"/>
      <c r="T17" s="15"/>
    </row>
    <row r="18" spans="1:20" x14ac:dyDescent="0.25">
      <c r="A18" s="39">
        <v>56100</v>
      </c>
      <c r="B18" s="25" t="s">
        <v>41</v>
      </c>
      <c r="C18" s="41">
        <v>0</v>
      </c>
      <c r="D18" s="43">
        <v>0</v>
      </c>
      <c r="E18" s="42">
        <v>50</v>
      </c>
      <c r="F18" s="43">
        <v>0</v>
      </c>
      <c r="G18" s="42">
        <v>50</v>
      </c>
      <c r="H18" s="44">
        <v>0</v>
      </c>
      <c r="I18" s="43">
        <v>0</v>
      </c>
      <c r="J18" s="45">
        <v>50</v>
      </c>
      <c r="K18" s="289">
        <f t="shared" si="1"/>
        <v>0</v>
      </c>
      <c r="L18" s="45"/>
      <c r="M18" s="47">
        <f t="shared" si="2"/>
        <v>-1</v>
      </c>
      <c r="N18" s="45"/>
      <c r="O18" s="47">
        <f>(N18-G18)/G18</f>
        <v>-1</v>
      </c>
      <c r="P18" s="109"/>
      <c r="Q18" s="15"/>
      <c r="R18" s="15"/>
      <c r="S18" s="15"/>
      <c r="T18" s="15"/>
    </row>
    <row r="19" spans="1:20" x14ac:dyDescent="0.25">
      <c r="A19" s="49">
        <v>59015</v>
      </c>
      <c r="B19" s="77" t="s">
        <v>432</v>
      </c>
      <c r="C19" s="51">
        <v>0</v>
      </c>
      <c r="D19" s="53">
        <v>0</v>
      </c>
      <c r="E19" s="54">
        <v>1000</v>
      </c>
      <c r="F19" s="53">
        <v>0</v>
      </c>
      <c r="G19" s="54">
        <v>1000</v>
      </c>
      <c r="H19" s="54">
        <v>0</v>
      </c>
      <c r="I19" s="54"/>
      <c r="J19" s="55">
        <v>1000</v>
      </c>
      <c r="K19" s="291">
        <f t="shared" si="1"/>
        <v>0</v>
      </c>
      <c r="L19" s="55"/>
      <c r="M19" s="57">
        <f t="shared" si="2"/>
        <v>-1</v>
      </c>
      <c r="N19" s="55"/>
      <c r="O19" s="57">
        <f>(N19-G19)/G19</f>
        <v>-1</v>
      </c>
      <c r="P19" s="58"/>
      <c r="Q19" s="15"/>
      <c r="R19" s="15"/>
      <c r="S19" s="15"/>
      <c r="T19" s="15"/>
    </row>
    <row r="20" spans="1:20" x14ac:dyDescent="0.25">
      <c r="A20" s="25"/>
      <c r="B20" s="25"/>
      <c r="C20" s="60">
        <f t="shared" ref="C20:J20" si="3">SUM(C14:C19)</f>
        <v>1281</v>
      </c>
      <c r="D20" s="60">
        <f t="shared" si="3"/>
        <v>835</v>
      </c>
      <c r="E20" s="60">
        <f t="shared" si="3"/>
        <v>2225</v>
      </c>
      <c r="F20" s="60">
        <f t="shared" si="3"/>
        <v>1054</v>
      </c>
      <c r="G20" s="60">
        <f t="shared" si="3"/>
        <v>2225</v>
      </c>
      <c r="H20" s="60">
        <f t="shared" si="3"/>
        <v>555</v>
      </c>
      <c r="I20" s="60">
        <f t="shared" si="3"/>
        <v>1125</v>
      </c>
      <c r="J20" s="61">
        <f t="shared" si="3"/>
        <v>2250</v>
      </c>
      <c r="K20" s="185">
        <f t="shared" si="1"/>
        <v>1.1235955056179775E-2</v>
      </c>
      <c r="L20" s="61">
        <f>SUM(L14:L19)</f>
        <v>0</v>
      </c>
      <c r="M20" s="62">
        <f t="shared" si="2"/>
        <v>-1</v>
      </c>
      <c r="N20" s="61">
        <f>SUM(N14:N19)</f>
        <v>0</v>
      </c>
      <c r="O20" s="62">
        <f>(N20-G20)/G20</f>
        <v>-1</v>
      </c>
      <c r="P20" s="61">
        <f>SUM(P14:P19)</f>
        <v>0</v>
      </c>
      <c r="Q20" s="15"/>
      <c r="R20" s="15"/>
      <c r="S20" s="15"/>
      <c r="T20" s="15"/>
    </row>
    <row r="21" spans="1:20" x14ac:dyDescent="0.25">
      <c r="A21" s="25"/>
      <c r="B21" s="25"/>
      <c r="C21" s="60"/>
      <c r="D21" s="60"/>
      <c r="E21" s="60"/>
      <c r="F21" s="60"/>
      <c r="G21" s="60"/>
      <c r="H21" s="60"/>
      <c r="I21" s="60"/>
      <c r="J21" s="64"/>
      <c r="K21" s="185"/>
      <c r="L21" s="64"/>
      <c r="M21" s="62"/>
      <c r="N21" s="64"/>
      <c r="O21" s="62"/>
      <c r="P21" s="66"/>
      <c r="Q21" s="15"/>
      <c r="R21" s="15"/>
      <c r="S21" s="15"/>
      <c r="T21" s="15"/>
    </row>
    <row r="22" spans="1:20" x14ac:dyDescent="0.25">
      <c r="A22" s="59" t="s">
        <v>46</v>
      </c>
      <c r="B22" s="25"/>
      <c r="C22" s="65"/>
      <c r="D22" s="65"/>
      <c r="E22" s="65"/>
      <c r="F22" s="65"/>
      <c r="G22" s="65"/>
      <c r="H22" s="65"/>
      <c r="I22" s="65"/>
      <c r="J22" s="66"/>
      <c r="K22" s="185"/>
      <c r="L22" s="66"/>
      <c r="M22" s="62"/>
      <c r="N22" s="66"/>
      <c r="O22" s="62"/>
      <c r="P22" s="66"/>
      <c r="Q22" s="15"/>
      <c r="R22" s="15"/>
      <c r="S22" s="15"/>
      <c r="T22" s="15"/>
    </row>
    <row r="23" spans="1:20" x14ac:dyDescent="0.25">
      <c r="A23" s="29">
        <v>55120</v>
      </c>
      <c r="B23" s="30" t="s">
        <v>52</v>
      </c>
      <c r="C23" s="33">
        <v>750</v>
      </c>
      <c r="D23" s="33">
        <v>954</v>
      </c>
      <c r="E23" s="32">
        <v>700</v>
      </c>
      <c r="F23" s="33">
        <v>793</v>
      </c>
      <c r="G23" s="32">
        <v>540</v>
      </c>
      <c r="H23" s="34">
        <v>214</v>
      </c>
      <c r="I23" s="33">
        <v>400</v>
      </c>
      <c r="J23" s="35">
        <v>525</v>
      </c>
      <c r="K23" s="287">
        <f>(J23-G23)/G23</f>
        <v>-2.7777777777777776E-2</v>
      </c>
      <c r="L23" s="35"/>
      <c r="M23" s="37">
        <f>(L23-G23)/G23</f>
        <v>-1</v>
      </c>
      <c r="N23" s="35"/>
      <c r="O23" s="37">
        <f>(N23-G23)/G23</f>
        <v>-1</v>
      </c>
      <c r="P23" s="106"/>
      <c r="Q23" s="15"/>
      <c r="R23" s="15"/>
      <c r="S23" s="15"/>
      <c r="T23" s="15"/>
    </row>
    <row r="24" spans="1:20" x14ac:dyDescent="0.25">
      <c r="A24" s="39">
        <v>55340</v>
      </c>
      <c r="B24" s="40" t="s">
        <v>433</v>
      </c>
      <c r="C24" s="43">
        <v>0</v>
      </c>
      <c r="D24" s="43">
        <v>0</v>
      </c>
      <c r="E24" s="42">
        <v>0</v>
      </c>
      <c r="F24" s="43">
        <v>0</v>
      </c>
      <c r="G24" s="42">
        <v>0</v>
      </c>
      <c r="H24" s="44">
        <v>0</v>
      </c>
      <c r="I24" s="43">
        <v>0</v>
      </c>
      <c r="J24" s="45">
        <v>0</v>
      </c>
      <c r="K24" s="289">
        <v>0</v>
      </c>
      <c r="L24" s="45"/>
      <c r="M24" s="47"/>
      <c r="N24" s="45"/>
      <c r="O24" s="47">
        <v>0</v>
      </c>
      <c r="P24" s="109"/>
      <c r="Q24" s="15"/>
      <c r="R24" s="15"/>
      <c r="S24" s="15"/>
      <c r="T24" s="15"/>
    </row>
    <row r="25" spans="1:20" x14ac:dyDescent="0.25">
      <c r="A25" s="39">
        <v>55405</v>
      </c>
      <c r="B25" s="40" t="s">
        <v>54</v>
      </c>
      <c r="C25" s="43">
        <v>0</v>
      </c>
      <c r="D25" s="43">
        <v>0</v>
      </c>
      <c r="E25" s="42">
        <v>480</v>
      </c>
      <c r="F25" s="43">
        <v>380</v>
      </c>
      <c r="G25" s="42">
        <v>480</v>
      </c>
      <c r="H25" s="44">
        <v>120</v>
      </c>
      <c r="I25" s="43">
        <v>250</v>
      </c>
      <c r="J25" s="45">
        <v>400</v>
      </c>
      <c r="K25" s="289">
        <f>(J25-G25)/G25</f>
        <v>-0.16666666666666666</v>
      </c>
      <c r="L25" s="45"/>
      <c r="M25" s="47">
        <v>1</v>
      </c>
      <c r="N25" s="45"/>
      <c r="O25" s="47">
        <f>(N25-G25)/G25</f>
        <v>-1</v>
      </c>
      <c r="P25" s="109"/>
      <c r="Q25" s="15"/>
      <c r="R25" s="15"/>
      <c r="S25" s="15"/>
      <c r="T25" s="15"/>
    </row>
    <row r="26" spans="1:20" x14ac:dyDescent="0.25">
      <c r="A26" s="49">
        <v>56210</v>
      </c>
      <c r="B26" s="50" t="s">
        <v>56</v>
      </c>
      <c r="C26" s="53">
        <v>36</v>
      </c>
      <c r="D26" s="53">
        <v>71</v>
      </c>
      <c r="E26" s="52">
        <v>75</v>
      </c>
      <c r="F26" s="53">
        <v>0</v>
      </c>
      <c r="G26" s="52">
        <v>75</v>
      </c>
      <c r="H26" s="54">
        <v>0</v>
      </c>
      <c r="I26" s="53">
        <v>0</v>
      </c>
      <c r="J26" s="55">
        <v>50</v>
      </c>
      <c r="K26" s="291">
        <f>(J26-G26)/G26</f>
        <v>-0.33333333333333331</v>
      </c>
      <c r="L26" s="55"/>
      <c r="M26" s="57">
        <f>(L26-G26)/G26</f>
        <v>-1</v>
      </c>
      <c r="N26" s="55"/>
      <c r="O26" s="57">
        <f>(N26-G26)/G26</f>
        <v>-1</v>
      </c>
      <c r="P26" s="58"/>
      <c r="Q26" s="15"/>
      <c r="R26" s="15"/>
      <c r="S26" s="15"/>
      <c r="T26" s="15"/>
    </row>
    <row r="27" spans="1:20" x14ac:dyDescent="0.25">
      <c r="A27" s="25"/>
      <c r="B27" s="25"/>
      <c r="C27" s="74">
        <f t="shared" ref="C27:J27" si="4">SUM(C23:C26)</f>
        <v>786</v>
      </c>
      <c r="D27" s="74">
        <f t="shared" si="4"/>
        <v>1025</v>
      </c>
      <c r="E27" s="74">
        <f t="shared" si="4"/>
        <v>1255</v>
      </c>
      <c r="F27" s="74">
        <f t="shared" si="4"/>
        <v>1173</v>
      </c>
      <c r="G27" s="74">
        <f t="shared" si="4"/>
        <v>1095</v>
      </c>
      <c r="H27" s="74">
        <f t="shared" si="4"/>
        <v>334</v>
      </c>
      <c r="I27" s="74">
        <f t="shared" si="4"/>
        <v>650</v>
      </c>
      <c r="J27" s="75">
        <f t="shared" si="4"/>
        <v>975</v>
      </c>
      <c r="K27" s="185">
        <f>(J27-G27)/G27</f>
        <v>-0.1095890410958904</v>
      </c>
      <c r="L27" s="75">
        <f>SUM(L23:L26)</f>
        <v>0</v>
      </c>
      <c r="M27" s="62">
        <f>(L27-G27)/G27</f>
        <v>-1</v>
      </c>
      <c r="N27" s="75">
        <f>SUM(N23:N26)</f>
        <v>0</v>
      </c>
      <c r="O27" s="62">
        <f>(N27-G27)/G27</f>
        <v>-1</v>
      </c>
      <c r="P27" s="75">
        <f>SUM(P23:P26)</f>
        <v>0</v>
      </c>
      <c r="Q27" s="15"/>
      <c r="R27" s="15"/>
      <c r="S27" s="15"/>
      <c r="T27" s="15"/>
    </row>
    <row r="28" spans="1:20" x14ac:dyDescent="0.25">
      <c r="A28" s="25"/>
      <c r="B28" s="25"/>
      <c r="C28" s="74"/>
      <c r="D28" s="74"/>
      <c r="E28" s="74"/>
      <c r="F28" s="74"/>
      <c r="G28" s="74"/>
      <c r="H28" s="74"/>
      <c r="I28" s="74"/>
      <c r="J28" s="66"/>
      <c r="K28" s="185"/>
      <c r="L28" s="66"/>
      <c r="M28" s="62"/>
      <c r="N28" s="66"/>
      <c r="O28" s="62"/>
      <c r="P28" s="66"/>
      <c r="Q28" s="15"/>
      <c r="R28" s="15"/>
      <c r="S28" s="15"/>
      <c r="T28" s="15"/>
    </row>
    <row r="29" spans="1:20" x14ac:dyDescent="0.25">
      <c r="A29" s="59" t="s">
        <v>434</v>
      </c>
      <c r="B29" s="25"/>
      <c r="C29" s="74">
        <f t="shared" ref="C29:J29" si="5">C11+C20+C27</f>
        <v>25608</v>
      </c>
      <c r="D29" s="74">
        <f t="shared" si="5"/>
        <v>24880</v>
      </c>
      <c r="E29" s="74">
        <f t="shared" si="5"/>
        <v>29732</v>
      </c>
      <c r="F29" s="74">
        <f t="shared" si="5"/>
        <v>25791</v>
      </c>
      <c r="G29" s="74">
        <f t="shared" si="5"/>
        <v>28070</v>
      </c>
      <c r="H29" s="74">
        <f t="shared" si="5"/>
        <v>13544</v>
      </c>
      <c r="I29" s="74">
        <f t="shared" si="5"/>
        <v>26175</v>
      </c>
      <c r="J29" s="75">
        <f t="shared" si="5"/>
        <v>29275</v>
      </c>
      <c r="K29" s="185">
        <f>(J29-G29)/G29</f>
        <v>4.2928393302458137E-2</v>
      </c>
      <c r="L29" s="75">
        <f>L11+L20+L27</f>
        <v>0</v>
      </c>
      <c r="M29" s="62">
        <f>(L29-G29)/G29</f>
        <v>-1</v>
      </c>
      <c r="N29" s="75">
        <f>N11+N20+N27</f>
        <v>0</v>
      </c>
      <c r="O29" s="62">
        <f>(N29-G29)/G29</f>
        <v>-1</v>
      </c>
      <c r="P29" s="75">
        <f>P11+P20+P27</f>
        <v>0</v>
      </c>
      <c r="Q29" s="15"/>
      <c r="R29" s="15"/>
      <c r="S29" s="15"/>
      <c r="T29" s="15"/>
    </row>
    <row r="30" spans="1:20" x14ac:dyDescent="0.25">
      <c r="A30" s="25"/>
      <c r="B30" s="25"/>
      <c r="C30" s="65"/>
      <c r="D30" s="65"/>
      <c r="E30" s="65"/>
      <c r="F30" s="65"/>
      <c r="G30" s="65"/>
      <c r="H30" s="65"/>
      <c r="I30" s="65"/>
      <c r="J30" s="66"/>
      <c r="K30" s="185"/>
      <c r="L30" s="66"/>
      <c r="M30" s="62"/>
      <c r="N30" s="66"/>
      <c r="O30" s="62"/>
      <c r="P30" s="66"/>
      <c r="Q30" s="15"/>
      <c r="R30" s="15"/>
      <c r="S30" s="15"/>
      <c r="T30" s="15"/>
    </row>
    <row r="31" spans="1:20" x14ac:dyDescent="0.25">
      <c r="A31" s="25"/>
      <c r="B31" s="25"/>
      <c r="C31" s="65"/>
      <c r="D31" s="65"/>
      <c r="E31" s="65"/>
      <c r="F31" s="65"/>
      <c r="G31" s="65"/>
      <c r="H31" s="65"/>
      <c r="I31" s="65"/>
      <c r="J31" s="66"/>
      <c r="K31" s="185"/>
      <c r="L31" s="66"/>
      <c r="M31" s="62"/>
      <c r="N31" s="66"/>
      <c r="O31" s="62"/>
      <c r="P31" s="66"/>
      <c r="Q31" s="15"/>
      <c r="R31" s="15"/>
      <c r="S31" s="15"/>
      <c r="T31" s="15"/>
    </row>
    <row r="32" spans="1:20" x14ac:dyDescent="0.25">
      <c r="A32" s="59" t="s">
        <v>62</v>
      </c>
      <c r="B32" s="25"/>
      <c r="C32" s="65"/>
      <c r="D32" s="65"/>
      <c r="E32" s="65"/>
      <c r="F32" s="65"/>
      <c r="G32" s="65"/>
      <c r="H32" s="65"/>
      <c r="I32" s="65"/>
      <c r="J32" s="66"/>
      <c r="K32" s="185"/>
      <c r="L32" s="66"/>
      <c r="M32" s="62"/>
      <c r="N32" s="66"/>
      <c r="O32" s="62"/>
      <c r="P32" s="66"/>
      <c r="Q32" s="15"/>
      <c r="R32" s="15"/>
      <c r="S32" s="15"/>
      <c r="T32" s="15"/>
    </row>
    <row r="33" spans="1:20" x14ac:dyDescent="0.25">
      <c r="A33" s="187">
        <v>44371</v>
      </c>
      <c r="B33" s="94" t="s">
        <v>435</v>
      </c>
      <c r="C33" s="112">
        <v>0</v>
      </c>
      <c r="D33" s="159">
        <v>0</v>
      </c>
      <c r="E33" s="113">
        <v>0</v>
      </c>
      <c r="F33" s="159">
        <v>0</v>
      </c>
      <c r="G33" s="113">
        <v>20000</v>
      </c>
      <c r="H33" s="98">
        <v>0</v>
      </c>
      <c r="I33" s="159">
        <v>17500</v>
      </c>
      <c r="J33" s="114">
        <v>20000</v>
      </c>
      <c r="K33" s="188">
        <v>1</v>
      </c>
      <c r="L33" s="114"/>
      <c r="M33" s="116">
        <v>1</v>
      </c>
      <c r="N33" s="114"/>
      <c r="O33" s="116">
        <v>1</v>
      </c>
      <c r="P33" s="189"/>
      <c r="Q33" s="15"/>
      <c r="R33" s="15"/>
      <c r="S33" s="15"/>
      <c r="T33" s="15"/>
    </row>
    <row r="34" spans="1:20" x14ac:dyDescent="0.25">
      <c r="A34" s="59" t="s">
        <v>436</v>
      </c>
      <c r="B34" s="25"/>
      <c r="C34" s="74">
        <f t="shared" ref="C34:I34" si="6">SUM(C33)</f>
        <v>0</v>
      </c>
      <c r="D34" s="74">
        <f t="shared" si="6"/>
        <v>0</v>
      </c>
      <c r="E34" s="74">
        <f t="shared" si="6"/>
        <v>0</v>
      </c>
      <c r="F34" s="74">
        <f t="shared" si="6"/>
        <v>0</v>
      </c>
      <c r="G34" s="74">
        <f t="shared" si="6"/>
        <v>20000</v>
      </c>
      <c r="H34" s="74">
        <f t="shared" si="6"/>
        <v>0</v>
      </c>
      <c r="I34" s="74">
        <f t="shared" si="6"/>
        <v>17500</v>
      </c>
      <c r="J34" s="75">
        <f t="shared" ref="J34:P34" si="7">J33</f>
        <v>20000</v>
      </c>
      <c r="K34" s="185">
        <f t="shared" si="7"/>
        <v>1</v>
      </c>
      <c r="L34" s="75">
        <f>L33</f>
        <v>0</v>
      </c>
      <c r="M34" s="62">
        <f>M33</f>
        <v>1</v>
      </c>
      <c r="N34" s="75">
        <f t="shared" si="7"/>
        <v>0</v>
      </c>
      <c r="O34" s="62">
        <f t="shared" si="7"/>
        <v>1</v>
      </c>
      <c r="P34" s="75">
        <f t="shared" si="7"/>
        <v>0</v>
      </c>
      <c r="Q34" s="15"/>
      <c r="R34" s="15"/>
      <c r="S34" s="15"/>
      <c r="T34" s="15"/>
    </row>
    <row r="35" spans="1:20" x14ac:dyDescent="0.25">
      <c r="A35" s="25"/>
      <c r="B35" s="25"/>
      <c r="C35" s="74"/>
      <c r="D35" s="74"/>
      <c r="E35" s="74"/>
      <c r="F35" s="74"/>
      <c r="G35" s="74"/>
      <c r="H35" s="74"/>
      <c r="I35" s="74"/>
      <c r="J35" s="75"/>
      <c r="K35" s="185"/>
      <c r="L35" s="75"/>
      <c r="M35" s="62"/>
      <c r="N35" s="75"/>
      <c r="O35" s="62"/>
      <c r="P35" s="75"/>
      <c r="Q35" s="15"/>
      <c r="R35" s="15"/>
      <c r="S35" s="15"/>
      <c r="T35" s="15"/>
    </row>
    <row r="36" spans="1:20" x14ac:dyDescent="0.25">
      <c r="A36" s="25"/>
      <c r="B36" s="25"/>
      <c r="C36" s="65"/>
      <c r="D36" s="65"/>
      <c r="E36" s="65"/>
      <c r="F36" s="65"/>
      <c r="G36" s="65"/>
      <c r="H36" s="65"/>
      <c r="I36" s="65"/>
      <c r="J36" s="66"/>
      <c r="K36" s="185"/>
      <c r="L36" s="66"/>
      <c r="M36" s="62"/>
      <c r="N36" s="66"/>
      <c r="O36" s="62"/>
      <c r="P36" s="66"/>
      <c r="Q36" s="15"/>
      <c r="R36" s="15"/>
      <c r="S36" s="15"/>
      <c r="T36" s="15"/>
    </row>
    <row r="37" spans="1:20" ht="16.5" thickBot="1" x14ac:dyDescent="0.3">
      <c r="A37" s="79" t="s">
        <v>437</v>
      </c>
      <c r="B37" s="79"/>
      <c r="C37" s="80">
        <f t="shared" ref="C37:I37" si="8">C29-C34</f>
        <v>25608</v>
      </c>
      <c r="D37" s="80">
        <f t="shared" si="8"/>
        <v>24880</v>
      </c>
      <c r="E37" s="80">
        <f t="shared" si="8"/>
        <v>29732</v>
      </c>
      <c r="F37" s="80">
        <f t="shared" si="8"/>
        <v>25791</v>
      </c>
      <c r="G37" s="80">
        <f t="shared" si="8"/>
        <v>8070</v>
      </c>
      <c r="H37" s="80">
        <f t="shared" si="8"/>
        <v>13544</v>
      </c>
      <c r="I37" s="80">
        <f t="shared" si="8"/>
        <v>8675</v>
      </c>
      <c r="J37" s="81">
        <f>J29-J34</f>
        <v>9275</v>
      </c>
      <c r="K37" s="190">
        <f>(J37-G37)/G37</f>
        <v>0.1493184634448575</v>
      </c>
      <c r="L37" s="81">
        <f>L29-L34</f>
        <v>0</v>
      </c>
      <c r="M37" s="82">
        <f>(L37-G37)/G37</f>
        <v>-1</v>
      </c>
      <c r="N37" s="81">
        <f>N29-N34</f>
        <v>0</v>
      </c>
      <c r="O37" s="82">
        <f>(N37-G37)/G37</f>
        <v>-1</v>
      </c>
      <c r="P37" s="81">
        <f>P29-P34</f>
        <v>0</v>
      </c>
      <c r="Q37" s="15"/>
      <c r="R37" s="15"/>
      <c r="S37" s="15"/>
      <c r="T37" s="15"/>
    </row>
    <row r="38" spans="1:20" x14ac:dyDescent="0.25">
      <c r="A38" s="25"/>
      <c r="B38" s="25"/>
      <c r="C38" s="65"/>
      <c r="D38" s="65"/>
      <c r="E38" s="65"/>
      <c r="F38" s="65"/>
      <c r="G38" s="65"/>
      <c r="H38" s="65"/>
      <c r="I38" s="65"/>
      <c r="J38" s="65"/>
      <c r="K38" s="83"/>
      <c r="L38" s="65"/>
      <c r="M38" s="83"/>
      <c r="N38" s="65"/>
      <c r="O38" s="65"/>
      <c r="P38" s="83"/>
      <c r="Q38" s="15"/>
      <c r="R38" s="15"/>
      <c r="S38" s="15"/>
      <c r="T38" s="15"/>
    </row>
    <row r="39" spans="1:20" x14ac:dyDescent="0.25">
      <c r="A39" s="25"/>
      <c r="B39" s="25"/>
      <c r="C39" s="65"/>
      <c r="D39" s="65"/>
      <c r="E39" s="65"/>
      <c r="F39" s="65"/>
      <c r="G39" s="65"/>
      <c r="H39" s="65"/>
      <c r="I39" s="65"/>
      <c r="J39" s="65"/>
      <c r="K39" s="83"/>
      <c r="L39" s="65"/>
      <c r="M39" s="83"/>
      <c r="N39" s="65"/>
      <c r="O39" s="65"/>
      <c r="P39" s="83"/>
      <c r="Q39" s="15"/>
      <c r="R39" s="15"/>
      <c r="S39" s="15"/>
      <c r="T39" s="15"/>
    </row>
    <row r="40" spans="1:20" x14ac:dyDescent="0.25">
      <c r="A40" s="25"/>
      <c r="B40" s="25"/>
      <c r="C40" s="65"/>
      <c r="D40" s="65"/>
      <c r="E40" s="65"/>
      <c r="F40" s="65"/>
      <c r="G40" s="65"/>
      <c r="H40" s="65"/>
      <c r="I40" s="65"/>
      <c r="J40" s="65"/>
      <c r="K40" s="83"/>
      <c r="L40" s="65"/>
      <c r="M40" s="83"/>
      <c r="N40" s="65"/>
      <c r="O40" s="65"/>
      <c r="P40" s="83"/>
      <c r="Q40" s="15"/>
      <c r="R40" s="15"/>
      <c r="S40" s="15"/>
      <c r="T40" s="15"/>
    </row>
    <row r="41" spans="1:20" x14ac:dyDescent="0.25">
      <c r="A41" s="25"/>
      <c r="B41" s="25"/>
      <c r="C41" s="65"/>
      <c r="D41" s="65"/>
      <c r="E41" s="65"/>
      <c r="F41" s="65"/>
      <c r="G41" s="65"/>
      <c r="H41" s="65"/>
      <c r="I41" s="65"/>
      <c r="J41" s="65"/>
      <c r="K41" s="83"/>
      <c r="L41" s="65"/>
      <c r="M41" s="83"/>
      <c r="N41" s="65"/>
      <c r="O41" s="65"/>
      <c r="P41" s="83"/>
      <c r="Q41" s="15"/>
      <c r="R41" s="15"/>
      <c r="S41" s="15"/>
      <c r="T41" s="15"/>
    </row>
    <row r="42" spans="1:20" x14ac:dyDescent="0.25">
      <c r="A42" s="25"/>
      <c r="B42" s="25"/>
      <c r="C42" s="65"/>
      <c r="D42" s="65"/>
      <c r="E42" s="65"/>
      <c r="F42" s="65"/>
      <c r="G42" s="65"/>
      <c r="H42" s="65"/>
      <c r="I42" s="65"/>
      <c r="J42" s="65"/>
      <c r="K42" s="83"/>
      <c r="L42" s="65"/>
      <c r="M42" s="83"/>
      <c r="N42" s="65"/>
      <c r="O42" s="65"/>
      <c r="P42" s="83"/>
      <c r="Q42" s="15"/>
      <c r="R42" s="15"/>
      <c r="S42" s="15"/>
      <c r="T42" s="15"/>
    </row>
    <row r="43" spans="1:20" x14ac:dyDescent="0.25">
      <c r="A43" s="25"/>
      <c r="B43" s="25"/>
      <c r="C43" s="65"/>
      <c r="D43" s="65"/>
      <c r="E43" s="65"/>
      <c r="F43" s="65"/>
      <c r="G43" s="65"/>
      <c r="H43" s="65"/>
      <c r="I43" s="65"/>
      <c r="J43" s="65"/>
      <c r="K43" s="83"/>
      <c r="L43" s="65"/>
      <c r="M43" s="83"/>
      <c r="N43" s="65"/>
      <c r="O43" s="65"/>
      <c r="P43" s="83"/>
      <c r="Q43" s="15"/>
      <c r="R43" s="15"/>
      <c r="S43" s="15"/>
      <c r="T43" s="15"/>
    </row>
    <row r="44" spans="1:20" x14ac:dyDescent="0.25">
      <c r="A44" s="25"/>
      <c r="B44" s="25"/>
      <c r="C44" s="65"/>
      <c r="D44" s="65"/>
      <c r="E44" s="65"/>
      <c r="F44" s="65"/>
      <c r="G44" s="65"/>
      <c r="H44" s="65"/>
      <c r="I44" s="65"/>
      <c r="J44" s="65"/>
      <c r="K44" s="83"/>
      <c r="L44" s="65"/>
      <c r="M44" s="83"/>
      <c r="N44" s="65"/>
      <c r="O44" s="65"/>
      <c r="P44" s="83"/>
      <c r="Q44" s="15"/>
      <c r="R44" s="15"/>
      <c r="S44" s="15"/>
      <c r="T44" s="15"/>
    </row>
    <row r="45" spans="1:20" x14ac:dyDescent="0.25">
      <c r="A45" s="25"/>
      <c r="B45" s="25"/>
      <c r="C45" s="65"/>
      <c r="D45" s="65"/>
      <c r="E45" s="65"/>
      <c r="F45" s="65"/>
      <c r="G45" s="65"/>
      <c r="H45" s="65"/>
      <c r="I45" s="65"/>
      <c r="J45" s="65"/>
      <c r="K45" s="83"/>
      <c r="L45" s="65"/>
      <c r="M45" s="83"/>
      <c r="N45" s="65"/>
      <c r="O45" s="65"/>
      <c r="P45" s="83"/>
      <c r="Q45" s="15"/>
      <c r="R45" s="15"/>
      <c r="S45" s="15"/>
      <c r="T45" s="15"/>
    </row>
    <row r="46" spans="1:20" x14ac:dyDescent="0.25">
      <c r="A46" s="25"/>
      <c r="B46" s="25"/>
      <c r="C46" s="65"/>
      <c r="D46" s="65"/>
      <c r="E46" s="65"/>
      <c r="F46" s="65"/>
      <c r="G46" s="65"/>
      <c r="H46" s="65"/>
      <c r="I46" s="65"/>
      <c r="J46" s="65"/>
      <c r="K46" s="25"/>
      <c r="L46" s="65"/>
      <c r="M46" s="25"/>
      <c r="N46" s="65"/>
      <c r="O46" s="65"/>
      <c r="P46" s="25"/>
      <c r="Q46" s="15"/>
      <c r="R46" s="15"/>
      <c r="S46" s="15"/>
      <c r="T46" s="15"/>
    </row>
    <row r="47" spans="1:20" x14ac:dyDescent="0.25">
      <c r="A47" s="25"/>
      <c r="B47" s="25"/>
      <c r="C47" s="65"/>
      <c r="D47" s="65"/>
      <c r="E47" s="65"/>
      <c r="F47" s="65"/>
      <c r="G47" s="65"/>
      <c r="H47" s="65"/>
      <c r="I47" s="65"/>
      <c r="J47" s="65"/>
      <c r="K47" s="25"/>
      <c r="L47" s="65"/>
      <c r="M47" s="25"/>
      <c r="N47" s="65"/>
      <c r="O47" s="65"/>
      <c r="P47" s="25"/>
      <c r="Q47" s="15"/>
      <c r="R47" s="15"/>
      <c r="S47" s="15"/>
      <c r="T47" s="15"/>
    </row>
    <row r="48" spans="1:20" x14ac:dyDescent="0.25">
      <c r="A48" s="25"/>
      <c r="B48" s="25"/>
      <c r="C48" s="65"/>
      <c r="D48" s="65"/>
      <c r="E48" s="65"/>
      <c r="F48" s="65"/>
      <c r="G48" s="65"/>
      <c r="H48" s="65"/>
      <c r="I48" s="65"/>
      <c r="J48" s="65"/>
      <c r="K48" s="25"/>
      <c r="L48" s="65"/>
      <c r="M48" s="25"/>
      <c r="N48" s="65"/>
      <c r="O48" s="65"/>
      <c r="P48" s="25"/>
      <c r="Q48" s="15"/>
      <c r="R48" s="15"/>
      <c r="S48" s="15"/>
      <c r="T48" s="15"/>
    </row>
    <row r="49" spans="1:20" x14ac:dyDescent="0.25">
      <c r="A49" s="25"/>
      <c r="B49" s="25"/>
      <c r="C49" s="25"/>
      <c r="D49" s="25"/>
      <c r="E49" s="25"/>
      <c r="F49" s="25"/>
      <c r="G49" s="25"/>
      <c r="H49" s="25"/>
      <c r="I49" s="25"/>
      <c r="J49" s="25"/>
      <c r="K49" s="25"/>
      <c r="L49" s="25"/>
      <c r="M49" s="25"/>
      <c r="N49" s="25"/>
      <c r="O49" s="25"/>
      <c r="P49" s="25"/>
      <c r="Q49" s="15"/>
      <c r="R49" s="15"/>
      <c r="S49" s="15"/>
      <c r="T49" s="15"/>
    </row>
    <row r="50" spans="1:20" x14ac:dyDescent="0.25">
      <c r="A50" s="25"/>
      <c r="B50" s="25"/>
      <c r="C50" s="25"/>
      <c r="D50" s="25"/>
      <c r="E50" s="25"/>
      <c r="F50" s="25"/>
      <c r="G50" s="25"/>
      <c r="H50" s="25"/>
      <c r="I50" s="25"/>
      <c r="J50" s="25"/>
      <c r="K50" s="25"/>
      <c r="L50" s="25"/>
      <c r="M50" s="25"/>
      <c r="N50" s="25"/>
      <c r="O50" s="25"/>
      <c r="P50" s="25"/>
      <c r="Q50" s="15"/>
      <c r="R50" s="15"/>
      <c r="S50" s="15"/>
      <c r="T50" s="15"/>
    </row>
    <row r="51" spans="1:20" x14ac:dyDescent="0.25">
      <c r="A51" s="25"/>
      <c r="B51" s="25"/>
      <c r="C51" s="25"/>
      <c r="D51" s="25"/>
      <c r="E51" s="25"/>
      <c r="F51" s="25"/>
      <c r="G51" s="25"/>
      <c r="H51" s="25"/>
      <c r="I51" s="25"/>
      <c r="J51" s="25"/>
      <c r="K51" s="25"/>
      <c r="L51" s="25"/>
      <c r="M51" s="25"/>
      <c r="N51" s="25"/>
      <c r="O51" s="25"/>
      <c r="P51" s="25"/>
      <c r="Q51" s="15"/>
      <c r="R51" s="15"/>
      <c r="S51" s="15"/>
      <c r="T51" s="15"/>
    </row>
    <row r="52" spans="1:20" x14ac:dyDescent="0.25">
      <c r="A52" s="25"/>
      <c r="B52" s="25"/>
      <c r="C52" s="25"/>
      <c r="D52" s="25"/>
      <c r="E52" s="25"/>
      <c r="F52" s="25"/>
      <c r="G52" s="25"/>
      <c r="H52" s="25"/>
      <c r="I52" s="25"/>
      <c r="J52" s="25"/>
      <c r="K52" s="25"/>
      <c r="L52" s="25"/>
      <c r="M52" s="25"/>
      <c r="N52" s="25"/>
      <c r="O52" s="25"/>
      <c r="P52" s="25"/>
      <c r="Q52" s="15"/>
      <c r="R52" s="15"/>
      <c r="S52" s="15"/>
      <c r="T52" s="15"/>
    </row>
    <row r="53" spans="1:20" x14ac:dyDescent="0.25">
      <c r="A53" s="25"/>
      <c r="B53" s="25"/>
      <c r="C53" s="25"/>
      <c r="D53" s="25"/>
      <c r="E53" s="25"/>
      <c r="F53" s="25"/>
      <c r="G53" s="25"/>
      <c r="H53" s="25"/>
      <c r="I53" s="25"/>
      <c r="J53" s="25"/>
      <c r="K53" s="25"/>
      <c r="L53" s="25"/>
      <c r="M53" s="25"/>
      <c r="N53" s="25"/>
      <c r="O53" s="25"/>
      <c r="P53" s="25"/>
      <c r="Q53" s="15"/>
      <c r="R53" s="15"/>
      <c r="S53" s="15"/>
      <c r="T53" s="15"/>
    </row>
    <row r="54" spans="1:20" x14ac:dyDescent="0.25">
      <c r="A54" s="25"/>
      <c r="B54" s="25"/>
      <c r="C54" s="25"/>
      <c r="D54" s="25"/>
      <c r="E54" s="25"/>
      <c r="F54" s="25"/>
      <c r="G54" s="25"/>
      <c r="H54" s="25"/>
      <c r="I54" s="25"/>
      <c r="J54" s="25"/>
      <c r="K54" s="25"/>
      <c r="L54" s="25"/>
      <c r="M54" s="25"/>
      <c r="N54" s="25"/>
      <c r="O54" s="25"/>
      <c r="P54" s="25"/>
      <c r="Q54" s="15"/>
      <c r="R54" s="15"/>
      <c r="S54" s="15"/>
      <c r="T54" s="15"/>
    </row>
    <row r="55" spans="1:20" x14ac:dyDescent="0.25">
      <c r="A55" s="25"/>
      <c r="B55" s="25"/>
      <c r="C55" s="25"/>
      <c r="D55" s="25"/>
      <c r="E55" s="25"/>
      <c r="F55" s="25"/>
      <c r="G55" s="25"/>
      <c r="H55" s="25"/>
      <c r="I55" s="25"/>
      <c r="J55" s="25"/>
      <c r="K55" s="25"/>
      <c r="L55" s="25"/>
      <c r="M55" s="25"/>
      <c r="N55" s="25"/>
      <c r="O55" s="25"/>
      <c r="P55" s="25"/>
      <c r="Q55" s="15"/>
      <c r="R55" s="15"/>
      <c r="S55" s="15"/>
      <c r="T55" s="15"/>
    </row>
    <row r="56" spans="1:20" x14ac:dyDescent="0.25">
      <c r="A56" s="25"/>
      <c r="B56" s="25"/>
      <c r="C56" s="25"/>
      <c r="D56" s="25"/>
      <c r="E56" s="25"/>
      <c r="F56" s="25"/>
      <c r="G56" s="25"/>
      <c r="H56" s="25"/>
      <c r="I56" s="25"/>
      <c r="J56" s="25"/>
      <c r="K56" s="25"/>
      <c r="L56" s="25"/>
      <c r="M56" s="25"/>
      <c r="N56" s="25"/>
      <c r="O56" s="25"/>
      <c r="P56" s="25"/>
      <c r="Q56" s="15"/>
      <c r="R56" s="15"/>
      <c r="S56" s="15"/>
      <c r="T56" s="15"/>
    </row>
    <row r="57" spans="1:20" x14ac:dyDescent="0.25">
      <c r="A57" s="25"/>
      <c r="B57" s="25"/>
      <c r="C57" s="25"/>
      <c r="D57" s="25"/>
      <c r="E57" s="25"/>
      <c r="F57" s="25"/>
      <c r="G57" s="25"/>
      <c r="H57" s="25"/>
      <c r="I57" s="25"/>
      <c r="J57" s="25"/>
      <c r="K57" s="25"/>
      <c r="L57" s="25"/>
      <c r="M57" s="25"/>
      <c r="N57" s="25"/>
      <c r="O57" s="25"/>
      <c r="P57" s="25"/>
      <c r="Q57" s="15"/>
      <c r="R57" s="15"/>
      <c r="S57" s="15"/>
      <c r="T57" s="15"/>
    </row>
    <row r="58" spans="1:20" x14ac:dyDescent="0.25">
      <c r="A58" s="25"/>
      <c r="B58" s="25"/>
      <c r="C58" s="25"/>
      <c r="D58" s="25"/>
      <c r="E58" s="25"/>
      <c r="F58" s="25"/>
      <c r="G58" s="25"/>
      <c r="H58" s="25"/>
      <c r="I58" s="25"/>
      <c r="J58" s="25"/>
      <c r="K58" s="25"/>
      <c r="L58" s="25"/>
      <c r="M58" s="25"/>
      <c r="N58" s="25"/>
      <c r="O58" s="25"/>
      <c r="P58" s="25"/>
      <c r="Q58" s="15"/>
      <c r="R58" s="15"/>
      <c r="S58" s="15"/>
      <c r="T58" s="15"/>
    </row>
    <row r="59" spans="1:20" x14ac:dyDescent="0.25">
      <c r="A59" s="25"/>
      <c r="B59" s="25"/>
      <c r="C59" s="25"/>
      <c r="D59" s="25"/>
      <c r="E59" s="25"/>
      <c r="F59" s="25"/>
      <c r="G59" s="25"/>
      <c r="H59" s="25"/>
      <c r="I59" s="25"/>
      <c r="J59" s="25"/>
      <c r="K59" s="25"/>
      <c r="L59" s="25"/>
      <c r="M59" s="25"/>
      <c r="N59" s="25"/>
      <c r="O59" s="25"/>
      <c r="P59" s="25"/>
      <c r="Q59" s="15"/>
      <c r="R59" s="15"/>
      <c r="S59" s="15"/>
      <c r="T59" s="15"/>
    </row>
    <row r="60" spans="1:20" x14ac:dyDescent="0.25">
      <c r="Q60" s="15"/>
      <c r="R60" s="15"/>
      <c r="S60" s="15"/>
      <c r="T60" s="15"/>
    </row>
    <row r="61" spans="1:20" x14ac:dyDescent="0.25">
      <c r="Q61" s="15"/>
      <c r="R61" s="15"/>
      <c r="S61" s="15"/>
      <c r="T61" s="15"/>
    </row>
    <row r="62" spans="1:20" x14ac:dyDescent="0.25">
      <c r="Q62" s="15"/>
      <c r="R62" s="15"/>
      <c r="S62" s="15"/>
      <c r="T62" s="15"/>
    </row>
    <row r="63" spans="1:20" x14ac:dyDescent="0.25">
      <c r="Q63" s="15"/>
      <c r="R63" s="15"/>
      <c r="S63" s="15"/>
      <c r="T63" s="15"/>
    </row>
  </sheetData>
  <mergeCells count="10">
    <mergeCell ref="J6:K6"/>
    <mergeCell ref="L6:M6"/>
    <mergeCell ref="N6:O6"/>
    <mergeCell ref="A7:B7"/>
    <mergeCell ref="A1:P1"/>
    <mergeCell ref="A2:P2"/>
    <mergeCell ref="A3:P3"/>
    <mergeCell ref="E5:F5"/>
    <mergeCell ref="G5:I5"/>
    <mergeCell ref="J5:P5"/>
  </mergeCells>
  <printOptions horizontalCentered="1"/>
  <pageMargins left="0.7" right="0.7" top="0.75" bottom="0.75" header="0.3" footer="0.3"/>
  <pageSetup scale="88" orientation="landscape" r:id="rId1"/>
  <headerFooter>
    <oddFooter>&amp;R&amp;P</oddFooter>
  </headerFooter>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5908A-17B7-49DB-ACF6-CE4404A5847F}">
  <sheetPr>
    <pageSetUpPr fitToPage="1"/>
  </sheetPr>
  <dimension ref="A1:G16"/>
  <sheetViews>
    <sheetView showWhiteSpace="0" view="pageLayout" topLeftCell="A5" zoomScaleNormal="100" workbookViewId="0">
      <selection activeCell="K17" sqref="K17"/>
    </sheetView>
  </sheetViews>
  <sheetFormatPr defaultRowHeight="15" x14ac:dyDescent="0.25"/>
  <cols>
    <col min="1" max="1" width="19.28515625" style="1" customWidth="1"/>
    <col min="2" max="2" width="13.85546875" style="1" bestFit="1" customWidth="1"/>
    <col min="3" max="3" width="17.28515625" style="1" customWidth="1"/>
    <col min="4" max="4" width="17.7109375" style="1" customWidth="1"/>
    <col min="5" max="5" width="13.85546875" style="1" bestFit="1" customWidth="1"/>
    <col min="6" max="6" width="17.28515625" style="1" customWidth="1"/>
    <col min="7" max="7" width="17.7109375" style="1" customWidth="1"/>
    <col min="8" max="16384" width="9.140625" style="1"/>
  </cols>
  <sheetData>
    <row r="1" spans="1:7" ht="15.75" x14ac:dyDescent="0.25">
      <c r="G1" s="103" t="s">
        <v>672</v>
      </c>
    </row>
    <row r="2" spans="1:7" ht="15.75" x14ac:dyDescent="0.25">
      <c r="G2" s="103" t="s">
        <v>673</v>
      </c>
    </row>
    <row r="4" spans="1:7" ht="15.75" thickBot="1" x14ac:dyDescent="0.3"/>
    <row r="5" spans="1:7" ht="31.5" customHeight="1" thickBot="1" x14ac:dyDescent="0.3">
      <c r="A5" s="236" t="s">
        <v>674</v>
      </c>
      <c r="B5" s="237" t="s">
        <v>676</v>
      </c>
      <c r="C5" s="237" t="s">
        <v>675</v>
      </c>
      <c r="D5" s="238" t="s">
        <v>677</v>
      </c>
      <c r="E5" s="239" t="s">
        <v>689</v>
      </c>
      <c r="F5" s="240" t="s">
        <v>675</v>
      </c>
      <c r="G5" s="241" t="s">
        <v>690</v>
      </c>
    </row>
    <row r="6" spans="1:7" ht="15.75" thickTop="1" x14ac:dyDescent="0.25">
      <c r="A6" s="242" t="s">
        <v>678</v>
      </c>
      <c r="B6" s="245">
        <v>116550000</v>
      </c>
      <c r="C6" s="243">
        <f t="shared" ref="C6:C15" si="0">B6/B$16</f>
        <v>1.877083635309465E-2</v>
      </c>
      <c r="D6" s="244">
        <f>D16*C6</f>
        <v>193570.21416147266</v>
      </c>
      <c r="E6" s="245">
        <v>148750000</v>
      </c>
      <c r="F6" s="243">
        <f>E6/E$16</f>
        <v>2.0016551501409571E-2</v>
      </c>
      <c r="G6" s="244">
        <f>G16*F6</f>
        <v>238648.78447388433</v>
      </c>
    </row>
    <row r="7" spans="1:7" x14ac:dyDescent="0.25">
      <c r="A7" s="242" t="s">
        <v>679</v>
      </c>
      <c r="B7" s="245">
        <v>1261000000</v>
      </c>
      <c r="C7" s="243">
        <f t="shared" si="0"/>
        <v>0.20308901451095973</v>
      </c>
      <c r="D7" s="244">
        <f>D$16*C7</f>
        <v>2094311.7980061523</v>
      </c>
      <c r="E7" s="245">
        <v>1514350000</v>
      </c>
      <c r="F7" s="243">
        <f t="shared" ref="F7:F15" si="1">E7/E$16</f>
        <v>0.20377858666325768</v>
      </c>
      <c r="G7" s="244">
        <f>G$16*F7</f>
        <v>2429564.9530623644</v>
      </c>
    </row>
    <row r="8" spans="1:7" x14ac:dyDescent="0.25">
      <c r="A8" s="242" t="s">
        <v>680</v>
      </c>
      <c r="B8" s="245">
        <v>331250000</v>
      </c>
      <c r="C8" s="243">
        <f t="shared" si="0"/>
        <v>5.3349116619155756E-2</v>
      </c>
      <c r="D8" s="244">
        <f t="shared" ref="D8:D15" si="2">D$16*C8</f>
        <v>550151.29507497058</v>
      </c>
      <c r="E8" s="245">
        <v>373600000</v>
      </c>
      <c r="F8" s="243">
        <f t="shared" si="1"/>
        <v>5.0273503468414221E-2</v>
      </c>
      <c r="G8" s="244">
        <f t="shared" ref="G8:G15" si="3">G$16*F8</f>
        <v>599389.48490381974</v>
      </c>
    </row>
    <row r="9" spans="1:7" x14ac:dyDescent="0.25">
      <c r="A9" s="242" t="s">
        <v>681</v>
      </c>
      <c r="B9" s="245">
        <v>372000000</v>
      </c>
      <c r="C9" s="243">
        <f t="shared" si="0"/>
        <v>5.9912064550417934E-2</v>
      </c>
      <c r="D9" s="244">
        <f t="shared" si="2"/>
        <v>617830.28458230663</v>
      </c>
      <c r="E9" s="245">
        <v>478250000</v>
      </c>
      <c r="F9" s="243">
        <f t="shared" si="1"/>
        <v>6.4355736171758826E-2</v>
      </c>
      <c r="G9" s="244">
        <f t="shared" si="3"/>
        <v>767285.92386309349</v>
      </c>
    </row>
    <row r="10" spans="1:7" x14ac:dyDescent="0.25">
      <c r="A10" s="242" t="s">
        <v>682</v>
      </c>
      <c r="B10" s="245">
        <v>666050000</v>
      </c>
      <c r="C10" s="243">
        <f t="shared" si="0"/>
        <v>0.1072699747145319</v>
      </c>
      <c r="D10" s="244">
        <f t="shared" si="2"/>
        <v>1106198.5511990467</v>
      </c>
      <c r="E10" s="245">
        <v>797650000</v>
      </c>
      <c r="F10" s="243">
        <f t="shared" si="1"/>
        <v>0.10733581381579391</v>
      </c>
      <c r="G10" s="244">
        <f t="shared" si="3"/>
        <v>1279719.0113317231</v>
      </c>
    </row>
    <row r="11" spans="1:7" x14ac:dyDescent="0.25">
      <c r="A11" s="242" t="s">
        <v>683</v>
      </c>
      <c r="B11" s="245">
        <v>828750000</v>
      </c>
      <c r="C11" s="243">
        <f t="shared" si="0"/>
        <v>0.13347345025849155</v>
      </c>
      <c r="D11" s="244">
        <f t="shared" si="2"/>
        <v>1376416.2589988885</v>
      </c>
      <c r="E11" s="245">
        <v>1012600000</v>
      </c>
      <c r="F11" s="243">
        <f t="shared" si="1"/>
        <v>0.13626057176690642</v>
      </c>
      <c r="G11" s="244">
        <f t="shared" si="3"/>
        <v>1624576.5321563378</v>
      </c>
    </row>
    <row r="12" spans="1:7" x14ac:dyDescent="0.25">
      <c r="A12" s="242" t="s">
        <v>684</v>
      </c>
      <c r="B12" s="245">
        <v>366600000</v>
      </c>
      <c r="C12" s="243">
        <f t="shared" si="0"/>
        <v>5.9042373290815096E-2</v>
      </c>
      <c r="D12" s="244">
        <f t="shared" si="2"/>
        <v>608861.7804512732</v>
      </c>
      <c r="E12" s="245">
        <v>398500000</v>
      </c>
      <c r="F12" s="243">
        <f t="shared" si="1"/>
        <v>5.3624173265961098E-2</v>
      </c>
      <c r="G12" s="244">
        <f t="shared" si="3"/>
        <v>639338.08815356565</v>
      </c>
    </row>
    <row r="13" spans="1:7" x14ac:dyDescent="0.25">
      <c r="A13" s="242" t="s">
        <v>685</v>
      </c>
      <c r="B13" s="245">
        <v>1248150000</v>
      </c>
      <c r="C13" s="243">
        <f t="shared" si="0"/>
        <v>0.2010194714209789</v>
      </c>
      <c r="D13" s="244">
        <f t="shared" si="2"/>
        <v>2072970.0798424894</v>
      </c>
      <c r="E13" s="245">
        <v>1481700000</v>
      </c>
      <c r="F13" s="243">
        <f t="shared" si="1"/>
        <v>0.19938503771185587</v>
      </c>
      <c r="G13" s="244">
        <f t="shared" si="3"/>
        <v>2377182.5475963322</v>
      </c>
    </row>
    <row r="14" spans="1:7" x14ac:dyDescent="0.25">
      <c r="A14" s="242" t="s">
        <v>686</v>
      </c>
      <c r="B14" s="245">
        <v>492550000</v>
      </c>
      <c r="C14" s="243">
        <f t="shared" si="0"/>
        <v>7.9327116651366547E-2</v>
      </c>
      <c r="D14" s="244">
        <f t="shared" si="2"/>
        <v>818043.83513713744</v>
      </c>
      <c r="E14" s="245">
        <v>583850000</v>
      </c>
      <c r="F14" s="243">
        <f t="shared" si="1"/>
        <v>7.8565805674608247E-2</v>
      </c>
      <c r="G14" s="244">
        <f t="shared" si="3"/>
        <v>936706.50631984766</v>
      </c>
    </row>
    <row r="15" spans="1:7" x14ac:dyDescent="0.25">
      <c r="A15" s="246" t="s">
        <v>687</v>
      </c>
      <c r="B15" s="250">
        <v>526200000</v>
      </c>
      <c r="C15" s="248">
        <f t="shared" si="0"/>
        <v>8.4746581630187945E-2</v>
      </c>
      <c r="D15" s="249">
        <f t="shared" si="2"/>
        <v>873930.90254626272</v>
      </c>
      <c r="E15" s="250">
        <v>642100000</v>
      </c>
      <c r="F15" s="248">
        <f t="shared" si="1"/>
        <v>8.6404219960034181E-2</v>
      </c>
      <c r="G15" s="249">
        <f t="shared" si="3"/>
        <v>1030160.5681390327</v>
      </c>
    </row>
    <row r="16" spans="1:7" ht="15.75" thickBot="1" x14ac:dyDescent="0.3">
      <c r="A16" s="251" t="s">
        <v>688</v>
      </c>
      <c r="B16" s="253">
        <f>SUM(B6:B15)</f>
        <v>6209100000</v>
      </c>
      <c r="C16" s="252">
        <f>SUM(C6:C15)</f>
        <v>1</v>
      </c>
      <c r="D16" s="254">
        <f>'Budget Summary'!F38</f>
        <v>10312285</v>
      </c>
      <c r="E16" s="253">
        <f>SUM(E6:E15)</f>
        <v>7431350000</v>
      </c>
      <c r="F16" s="252">
        <f>SUM(F6:F15)</f>
        <v>1</v>
      </c>
      <c r="G16" s="254">
        <f>'Budget Summary'!G38</f>
        <v>11922572.4</v>
      </c>
    </row>
  </sheetData>
  <printOptions horizontalCentered="1"/>
  <pageMargins left="0.7" right="0.7" top="0.75" bottom="0.75" header="0.3" footer="0.3"/>
  <pageSetup orientation="landscape" r:id="rId1"/>
  <headerFooter>
    <oddFooter>&amp;R&amp;P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9B9D2-1C5C-4FF2-AE89-0D775A9EA398}">
  <sheetPr>
    <pageSetUpPr fitToPage="1"/>
  </sheetPr>
  <dimension ref="A1:F28"/>
  <sheetViews>
    <sheetView view="pageLayout" zoomScaleNormal="100" workbookViewId="0">
      <selection activeCell="K17" sqref="K17"/>
    </sheetView>
  </sheetViews>
  <sheetFormatPr defaultRowHeight="15.75" x14ac:dyDescent="0.25"/>
  <cols>
    <col min="1" max="1" width="7.42578125" style="15" customWidth="1"/>
    <col min="2" max="2" width="31.28515625" style="15" bestFit="1" customWidth="1"/>
    <col min="3" max="3" width="7.42578125" style="15" customWidth="1"/>
    <col min="4" max="4" width="65.85546875" style="15" customWidth="1"/>
    <col min="5" max="5" width="13" style="15" customWidth="1"/>
    <col min="6" max="6" width="7.7109375" style="15" customWidth="1"/>
    <col min="7" max="16384" width="9.140625" style="15"/>
  </cols>
  <sheetData>
    <row r="1" spans="1:6" x14ac:dyDescent="0.25">
      <c r="A1" s="314" t="s">
        <v>209</v>
      </c>
      <c r="B1" s="314"/>
      <c r="C1" s="314"/>
      <c r="D1" s="314"/>
      <c r="E1" s="314"/>
      <c r="F1" s="314"/>
    </row>
    <row r="2" spans="1:6" x14ac:dyDescent="0.25">
      <c r="A2" s="314" t="s">
        <v>426</v>
      </c>
      <c r="B2" s="314"/>
      <c r="C2" s="314"/>
      <c r="D2" s="314"/>
      <c r="E2" s="314"/>
      <c r="F2" s="314"/>
    </row>
    <row r="3" spans="1:6" x14ac:dyDescent="0.25">
      <c r="A3" s="323" t="s">
        <v>427</v>
      </c>
      <c r="B3" s="323"/>
      <c r="C3" s="323"/>
      <c r="D3" s="323"/>
      <c r="E3" s="323"/>
      <c r="F3" s="323"/>
    </row>
    <row r="4" spans="1:6" x14ac:dyDescent="0.25">
      <c r="A4" s="25"/>
      <c r="B4" s="25"/>
      <c r="C4" s="25"/>
      <c r="D4" s="25"/>
      <c r="E4" s="25"/>
    </row>
    <row r="5" spans="1:6" ht="15.75" customHeight="1" x14ac:dyDescent="0.25">
      <c r="A5" s="326" t="s">
        <v>67</v>
      </c>
      <c r="B5" s="84"/>
      <c r="C5" s="326" t="s">
        <v>68</v>
      </c>
      <c r="D5" s="85" t="s">
        <v>69</v>
      </c>
      <c r="E5" s="326" t="s">
        <v>70</v>
      </c>
      <c r="F5" s="86"/>
    </row>
    <row r="6" spans="1:6" ht="16.5" thickBot="1" x14ac:dyDescent="0.3">
      <c r="A6" s="327"/>
      <c r="B6" s="87" t="s">
        <v>71</v>
      </c>
      <c r="C6" s="327"/>
      <c r="D6" s="88" t="s">
        <v>72</v>
      </c>
      <c r="E6" s="327"/>
      <c r="F6" s="88" t="s">
        <v>73</v>
      </c>
    </row>
    <row r="7" spans="1:6" ht="16.5" thickTop="1" x14ac:dyDescent="0.25">
      <c r="A7" s="324" t="str">
        <f>'Civil 415'!A7</f>
        <v>EXPENDITURES</v>
      </c>
      <c r="B7" s="324"/>
      <c r="C7" s="324"/>
      <c r="D7" s="324"/>
      <c r="E7" s="25"/>
    </row>
    <row r="8" spans="1:6" x14ac:dyDescent="0.25">
      <c r="A8" s="325" t="str">
        <f>'Civil 415'!A8</f>
        <v>Personnel Services</v>
      </c>
      <c r="B8" s="325"/>
      <c r="C8" s="325"/>
      <c r="D8" s="325"/>
      <c r="E8" s="77"/>
      <c r="F8" s="89"/>
    </row>
    <row r="9" spans="1:6" ht="26.25" x14ac:dyDescent="0.25">
      <c r="A9" s="90">
        <f>'Civil 415'!A9</f>
        <v>51020</v>
      </c>
      <c r="B9" s="90" t="str">
        <f>'Civil 415'!B9</f>
        <v>Administrative Clerk Wages</v>
      </c>
      <c r="C9" s="91" t="s">
        <v>74</v>
      </c>
      <c r="D9" s="101" t="s">
        <v>438</v>
      </c>
      <c r="E9" s="54">
        <v>25421</v>
      </c>
      <c r="F9" s="92">
        <f>'Civil 415'!K9</f>
        <v>7.5789473684210532E-2</v>
      </c>
    </row>
    <row r="10" spans="1:6" x14ac:dyDescent="0.25">
      <c r="A10" s="90">
        <f>'Civil 415'!A10</f>
        <v>51300</v>
      </c>
      <c r="B10" s="90" t="str">
        <f>'Civil 415'!B10</f>
        <v>Part-Time Wages</v>
      </c>
      <c r="C10" s="91" t="s">
        <v>74</v>
      </c>
      <c r="D10" s="94" t="s">
        <v>439</v>
      </c>
      <c r="E10" s="54">
        <f>'Civil 415'!J10</f>
        <v>500</v>
      </c>
      <c r="F10" s="92">
        <f>'Civil 415'!K10</f>
        <v>-0.5</v>
      </c>
    </row>
    <row r="11" spans="1:6" x14ac:dyDescent="0.25">
      <c r="A11" s="25"/>
      <c r="B11" s="25"/>
      <c r="C11" s="25"/>
      <c r="D11" s="25"/>
      <c r="E11" s="65"/>
      <c r="F11" s="96"/>
    </row>
    <row r="12" spans="1:6" x14ac:dyDescent="0.25">
      <c r="A12" s="325" t="str">
        <f>'Civil 415'!A13</f>
        <v>Supplies &amp; Operating Expenses</v>
      </c>
      <c r="B12" s="325"/>
      <c r="C12" s="325"/>
      <c r="D12" s="325"/>
      <c r="E12" s="54"/>
      <c r="F12" s="92"/>
    </row>
    <row r="13" spans="1:6" x14ac:dyDescent="0.25">
      <c r="A13" s="93">
        <f>'Civil 415'!A14</f>
        <v>53010</v>
      </c>
      <c r="B13" s="90" t="str">
        <f>'Civil 415'!B14</f>
        <v>Office Supplies</v>
      </c>
      <c r="C13" s="91" t="s">
        <v>74</v>
      </c>
      <c r="D13" s="94" t="s">
        <v>440</v>
      </c>
      <c r="E13" s="98">
        <f>'Civil 415'!J14</f>
        <v>250</v>
      </c>
      <c r="F13" s="99">
        <f>'Civil 415'!K14</f>
        <v>0</v>
      </c>
    </row>
    <row r="14" spans="1:6" x14ac:dyDescent="0.25">
      <c r="A14" s="93">
        <f>'Civil 415'!A15</f>
        <v>53060</v>
      </c>
      <c r="B14" s="90" t="str">
        <f>'Civil 415'!B15</f>
        <v>Postage</v>
      </c>
      <c r="C14" s="91" t="s">
        <v>74</v>
      </c>
      <c r="D14" s="94" t="s">
        <v>441</v>
      </c>
      <c r="E14" s="98">
        <f>'Civil 415'!J15</f>
        <v>700</v>
      </c>
      <c r="F14" s="99">
        <f>'Civil 415'!K15</f>
        <v>7.6923076923076927E-2</v>
      </c>
    </row>
    <row r="15" spans="1:6" x14ac:dyDescent="0.25">
      <c r="A15" s="93">
        <f>'Civil 415'!A16</f>
        <v>53600</v>
      </c>
      <c r="B15" s="90" t="str">
        <f>'Civil 415'!B16</f>
        <v>Minor Equipment</v>
      </c>
      <c r="C15" s="91" t="s">
        <v>74</v>
      </c>
      <c r="D15" s="94" t="s">
        <v>442</v>
      </c>
      <c r="E15" s="98">
        <f>'Civil 415'!J16</f>
        <v>100</v>
      </c>
      <c r="F15" s="99">
        <f>'Civil 415'!K16</f>
        <v>0</v>
      </c>
    </row>
    <row r="16" spans="1:6" x14ac:dyDescent="0.25">
      <c r="A16" s="93">
        <f>'Civil 415'!A17</f>
        <v>53800</v>
      </c>
      <c r="B16" s="90" t="str">
        <f>'Civil 415'!B17</f>
        <v>Uniforms &amp; Safety Equipment</v>
      </c>
      <c r="C16" s="91" t="s">
        <v>74</v>
      </c>
      <c r="D16" s="94" t="s">
        <v>443</v>
      </c>
      <c r="E16" s="98">
        <f>'Civil 415'!J17</f>
        <v>150</v>
      </c>
      <c r="F16" s="99">
        <f>'Civil 415'!K17</f>
        <v>-0.14285714285714285</v>
      </c>
    </row>
    <row r="17" spans="1:6" x14ac:dyDescent="0.25">
      <c r="A17" s="93">
        <f>'Civil 415'!A18</f>
        <v>56100</v>
      </c>
      <c r="B17" s="90" t="str">
        <f>'Civil 415'!B18</f>
        <v>Travel</v>
      </c>
      <c r="C17" s="91" t="s">
        <v>74</v>
      </c>
      <c r="D17" s="94" t="s">
        <v>444</v>
      </c>
      <c r="E17" s="98">
        <f>'Civil 415'!J18</f>
        <v>50</v>
      </c>
      <c r="F17" s="99">
        <f>'Civil 415'!K18</f>
        <v>0</v>
      </c>
    </row>
    <row r="18" spans="1:6" x14ac:dyDescent="0.25">
      <c r="A18" s="93">
        <f>'Civil 415'!A19</f>
        <v>59015</v>
      </c>
      <c r="B18" s="90" t="str">
        <f>'Civil 415'!B19</f>
        <v>Allowance for Uncollectable Accounts</v>
      </c>
      <c r="C18" s="91" t="s">
        <v>74</v>
      </c>
      <c r="D18" s="94" t="s">
        <v>445</v>
      </c>
      <c r="E18" s="98">
        <f>'Civil 415'!J19</f>
        <v>1000</v>
      </c>
      <c r="F18" s="99">
        <f>'Civil 415'!K19</f>
        <v>0</v>
      </c>
    </row>
    <row r="19" spans="1:6" x14ac:dyDescent="0.25">
      <c r="A19" s="25"/>
      <c r="B19" s="25"/>
      <c r="C19" s="25"/>
      <c r="D19" s="25"/>
      <c r="E19" s="65"/>
      <c r="F19" s="96"/>
    </row>
    <row r="20" spans="1:6" x14ac:dyDescent="0.25">
      <c r="A20" s="325" t="str">
        <f>'Civil 415'!A22</f>
        <v>Purchased &amp; Contractual Services</v>
      </c>
      <c r="B20" s="325"/>
      <c r="C20" s="325"/>
      <c r="D20" s="325"/>
      <c r="E20" s="54"/>
      <c r="F20" s="92"/>
    </row>
    <row r="21" spans="1:6" x14ac:dyDescent="0.25">
      <c r="A21" s="93">
        <f>'Civil 415'!A23</f>
        <v>55120</v>
      </c>
      <c r="B21" s="90" t="str">
        <f>'Civil 415'!B23</f>
        <v>Telephone</v>
      </c>
      <c r="C21" s="91" t="s">
        <v>74</v>
      </c>
      <c r="D21" s="94" t="s">
        <v>446</v>
      </c>
      <c r="E21" s="98">
        <f>'Civil 415'!J23</f>
        <v>525</v>
      </c>
      <c r="F21" s="99">
        <f>'Civil 415'!K23</f>
        <v>-2.7777777777777776E-2</v>
      </c>
    </row>
    <row r="22" spans="1:6" x14ac:dyDescent="0.25">
      <c r="A22" s="93">
        <f>'Civil 415'!A24</f>
        <v>55340</v>
      </c>
      <c r="B22" s="90" t="str">
        <f>'Civil 415'!B24</f>
        <v>Rental Equipment</v>
      </c>
      <c r="C22" s="91" t="s">
        <v>74</v>
      </c>
      <c r="D22" s="94"/>
      <c r="E22" s="98">
        <f>'Civil 415'!J24</f>
        <v>0</v>
      </c>
      <c r="F22" s="99">
        <f>'Civil 415'!K24</f>
        <v>0</v>
      </c>
    </row>
    <row r="23" spans="1:6" x14ac:dyDescent="0.25">
      <c r="A23" s="93">
        <f>'Civil 415'!A25</f>
        <v>55405</v>
      </c>
      <c r="B23" s="90" t="str">
        <f>'Civil 415'!B25</f>
        <v>Copier Lease &amp; Maintenance</v>
      </c>
      <c r="C23" s="91" t="s">
        <v>74</v>
      </c>
      <c r="D23" s="94" t="s">
        <v>447</v>
      </c>
      <c r="E23" s="98">
        <f>'Civil 415'!J25</f>
        <v>400</v>
      </c>
      <c r="F23" s="99">
        <f>'Civil 415'!K25</f>
        <v>-0.16666666666666666</v>
      </c>
    </row>
    <row r="24" spans="1:6" x14ac:dyDescent="0.25">
      <c r="A24" s="93">
        <f>'Civil 415'!A26</f>
        <v>56210</v>
      </c>
      <c r="B24" s="90" t="str">
        <f>'Civil 415'!B26</f>
        <v>Printing</v>
      </c>
      <c r="C24" s="91" t="s">
        <v>74</v>
      </c>
      <c r="D24" s="94" t="s">
        <v>448</v>
      </c>
      <c r="E24" s="98">
        <f>'Civil 415'!J26</f>
        <v>50</v>
      </c>
      <c r="F24" s="99">
        <f>'Civil 415'!K26</f>
        <v>-0.33333333333333331</v>
      </c>
    </row>
    <row r="25" spans="1:6" x14ac:dyDescent="0.25">
      <c r="A25" s="25"/>
      <c r="B25" s="25"/>
      <c r="C25" s="25"/>
      <c r="D25" s="25"/>
      <c r="E25" s="65"/>
      <c r="F25" s="96"/>
    </row>
    <row r="27" spans="1:6" x14ac:dyDescent="0.25">
      <c r="A27" s="325" t="str">
        <f>'Civil 415'!A32</f>
        <v>REVENUES</v>
      </c>
      <c r="B27" s="325"/>
      <c r="C27" s="325"/>
      <c r="D27" s="325"/>
      <c r="E27" s="54"/>
      <c r="F27" s="92"/>
    </row>
    <row r="28" spans="1:6" x14ac:dyDescent="0.25">
      <c r="A28" s="93">
        <f>'Civil 415'!A33</f>
        <v>44371</v>
      </c>
      <c r="B28" s="90" t="str">
        <f>'Civil 415'!B33</f>
        <v>County Share of Civil</v>
      </c>
      <c r="C28" s="91" t="s">
        <v>449</v>
      </c>
      <c r="D28" s="94" t="s">
        <v>450</v>
      </c>
      <c r="E28" s="98">
        <f>'Civil 415'!J33</f>
        <v>20000</v>
      </c>
      <c r="F28" s="99">
        <f>'Civil 415'!K33</f>
        <v>1</v>
      </c>
    </row>
  </sheetData>
  <mergeCells count="11">
    <mergeCell ref="A7:D7"/>
    <mergeCell ref="A8:D8"/>
    <mergeCell ref="A12:D12"/>
    <mergeCell ref="A20:D20"/>
    <mergeCell ref="A27:D27"/>
    <mergeCell ref="A1:F1"/>
    <mergeCell ref="A2:F2"/>
    <mergeCell ref="A3:F3"/>
    <mergeCell ref="A5:A6"/>
    <mergeCell ref="C5:C6"/>
    <mergeCell ref="E5:E6"/>
  </mergeCells>
  <printOptions horizontalCentered="1"/>
  <pageMargins left="0.7" right="0.7" top="0.75" bottom="0.75" header="0.3" footer="0.3"/>
  <pageSetup scale="92" orientation="landscape" r:id="rId1"/>
  <headerFooter>
    <oddFooter>&amp;R&amp;P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F3CC2-A843-4DAA-8287-BE45E102C2F6}">
  <sheetPr>
    <pageSetUpPr fitToPage="1"/>
  </sheetPr>
  <dimension ref="A1:L24"/>
  <sheetViews>
    <sheetView view="pageLayout" zoomScaleNormal="100" workbookViewId="0">
      <selection activeCell="K17" sqref="K17"/>
    </sheetView>
  </sheetViews>
  <sheetFormatPr defaultRowHeight="15.75" customHeight="1" x14ac:dyDescent="0.25"/>
  <cols>
    <col min="1" max="1" width="34.28515625" style="1" bestFit="1" customWidth="1"/>
    <col min="2" max="9" width="12.28515625" style="1" customWidth="1"/>
    <col min="10" max="12" width="12.28515625" style="1" hidden="1" customWidth="1"/>
    <col min="13" max="16384" width="9.140625" style="1"/>
  </cols>
  <sheetData>
    <row r="1" spans="1:12" ht="15.75" customHeight="1" x14ac:dyDescent="0.25">
      <c r="A1" s="314" t="s">
        <v>209</v>
      </c>
      <c r="B1" s="314"/>
      <c r="C1" s="314"/>
      <c r="D1" s="314"/>
      <c r="E1" s="314"/>
      <c r="F1" s="314"/>
      <c r="G1" s="314"/>
      <c r="H1" s="314"/>
      <c r="I1" s="314"/>
      <c r="J1" s="314"/>
      <c r="K1" s="314"/>
      <c r="L1" s="314"/>
    </row>
    <row r="2" spans="1:12" ht="15.75" customHeight="1" x14ac:dyDescent="0.25">
      <c r="A2" s="314" t="s">
        <v>210</v>
      </c>
      <c r="B2" s="314"/>
      <c r="C2" s="314"/>
      <c r="D2" s="314"/>
      <c r="E2" s="314"/>
      <c r="F2" s="314"/>
      <c r="G2" s="314"/>
      <c r="H2" s="314"/>
      <c r="I2" s="314"/>
      <c r="J2" s="314"/>
      <c r="K2" s="314"/>
      <c r="L2" s="314"/>
    </row>
    <row r="3" spans="1:12" ht="15.75" customHeight="1" x14ac:dyDescent="0.25">
      <c r="A3" s="323" t="s">
        <v>211</v>
      </c>
      <c r="B3" s="323"/>
      <c r="C3" s="323"/>
      <c r="D3" s="323"/>
      <c r="E3" s="323"/>
      <c r="F3" s="323"/>
      <c r="G3" s="323"/>
      <c r="H3" s="323"/>
      <c r="I3" s="323"/>
      <c r="J3" s="323"/>
      <c r="K3" s="323"/>
      <c r="L3" s="323"/>
    </row>
    <row r="5" spans="1:12" ht="15.75" customHeight="1" x14ac:dyDescent="0.25">
      <c r="A5" s="3" t="s">
        <v>3</v>
      </c>
    </row>
    <row r="6" spans="1:12" ht="15.75" customHeight="1" x14ac:dyDescent="0.25">
      <c r="A6" s="329" t="s">
        <v>212</v>
      </c>
      <c r="B6" s="329"/>
      <c r="C6" s="329"/>
      <c r="D6" s="329"/>
      <c r="E6" s="329"/>
      <c r="F6" s="329"/>
      <c r="G6" s="329"/>
      <c r="H6" s="329"/>
      <c r="I6" s="329"/>
      <c r="J6" s="329"/>
      <c r="K6" s="329"/>
      <c r="L6" s="329"/>
    </row>
    <row r="8" spans="1:12" ht="15.75" customHeight="1" x14ac:dyDescent="0.25">
      <c r="A8" s="3" t="s">
        <v>5</v>
      </c>
    </row>
    <row r="9" spans="1:12" ht="15.75" customHeight="1" x14ac:dyDescent="0.25">
      <c r="A9" s="329" t="s">
        <v>213</v>
      </c>
      <c r="B9" s="329"/>
      <c r="C9" s="329"/>
      <c r="D9" s="329"/>
      <c r="E9" s="329"/>
      <c r="F9" s="329"/>
      <c r="G9" s="329"/>
      <c r="H9" s="329"/>
      <c r="I9" s="329"/>
      <c r="J9" s="329"/>
      <c r="K9" s="329"/>
      <c r="L9" s="329"/>
    </row>
    <row r="11" spans="1:12" ht="15.75" customHeight="1" x14ac:dyDescent="0.25">
      <c r="A11" s="3" t="s">
        <v>7</v>
      </c>
    </row>
    <row r="12" spans="1:12" ht="15.75" customHeight="1" x14ac:dyDescent="0.25">
      <c r="A12" s="329" t="s">
        <v>214</v>
      </c>
      <c r="B12" s="329"/>
      <c r="C12" s="329"/>
      <c r="D12" s="329"/>
      <c r="E12" s="329"/>
      <c r="F12" s="329"/>
      <c r="G12" s="329"/>
      <c r="H12" s="329"/>
      <c r="I12" s="329"/>
      <c r="J12" s="329"/>
      <c r="K12" s="329"/>
      <c r="L12" s="329"/>
    </row>
    <row r="14" spans="1:12" ht="15.75" customHeight="1" x14ac:dyDescent="0.25">
      <c r="A14" s="312" t="s">
        <v>9</v>
      </c>
      <c r="B14" s="312"/>
      <c r="C14" s="312"/>
      <c r="D14" s="312"/>
      <c r="E14" s="312"/>
      <c r="F14" s="312"/>
      <c r="G14" s="312"/>
      <c r="H14" s="312"/>
      <c r="I14" s="312"/>
      <c r="J14" s="312"/>
      <c r="K14" s="312"/>
      <c r="L14" s="312"/>
    </row>
    <row r="15" spans="1:12" ht="15.75" customHeight="1" x14ac:dyDescent="0.25">
      <c r="A15" s="4"/>
      <c r="B15" s="5" t="str">
        <f>'Communications 430'!C5</f>
        <v>FY20-21</v>
      </c>
      <c r="C15" s="5" t="str">
        <f>'Communications 430'!D5</f>
        <v>FY21-22</v>
      </c>
      <c r="D15" s="313" t="str">
        <f>'Communications 430'!E5</f>
        <v>FY22-23</v>
      </c>
      <c r="E15" s="313"/>
      <c r="F15" s="313" t="str">
        <f>'Communications 430'!G5</f>
        <v>FY23-24</v>
      </c>
      <c r="G15" s="313"/>
      <c r="H15" s="313"/>
      <c r="I15" s="313" t="s">
        <v>88</v>
      </c>
      <c r="J15" s="313"/>
      <c r="K15" s="313"/>
      <c r="L15" s="313"/>
    </row>
    <row r="16" spans="1:12" ht="15.75" customHeight="1" thickBot="1" x14ac:dyDescent="0.3">
      <c r="A16" s="6"/>
      <c r="B16" s="7" t="str">
        <f>'Communications 430'!C6</f>
        <v>Actual</v>
      </c>
      <c r="C16" s="7" t="str">
        <f>'Communications 430'!D6</f>
        <v>Actual</v>
      </c>
      <c r="D16" s="7" t="str">
        <f>'Communications 430'!E6</f>
        <v>Budget</v>
      </c>
      <c r="E16" s="7" t="str">
        <f>'Communications 430'!F6</f>
        <v>Actual</v>
      </c>
      <c r="F16" s="7" t="str">
        <f>'Communications 430'!G6</f>
        <v>Budget</v>
      </c>
      <c r="G16" s="7" t="str">
        <f>'Communications 430'!H6</f>
        <v>YTD</v>
      </c>
      <c r="H16" s="7" t="str">
        <f>'Communications 430'!I6</f>
        <v>Est. EOY</v>
      </c>
      <c r="I16" s="7" t="s">
        <v>11</v>
      </c>
      <c r="J16" s="7" t="s">
        <v>12</v>
      </c>
      <c r="K16" s="7" t="s">
        <v>13</v>
      </c>
      <c r="L16" s="7" t="s">
        <v>14</v>
      </c>
    </row>
    <row r="17" spans="1:12" ht="15.75" customHeight="1" thickTop="1" x14ac:dyDescent="0.25">
      <c r="A17" s="1" t="str">
        <f>'Communications 430'!A8</f>
        <v>Personnel Services</v>
      </c>
      <c r="B17" s="8">
        <f>'Communications 430'!C18</f>
        <v>806453</v>
      </c>
      <c r="C17" s="8">
        <f>'Communications 430'!D18</f>
        <v>903746</v>
      </c>
      <c r="D17" s="8">
        <f>'Communications 430'!E18</f>
        <v>1016183</v>
      </c>
      <c r="E17" s="8">
        <f>'Communications 430'!F18</f>
        <v>1174641</v>
      </c>
      <c r="F17" s="8">
        <f>'Communications 430'!G18</f>
        <v>1349443</v>
      </c>
      <c r="G17" s="8">
        <f>'Communications 430'!H18</f>
        <v>615878</v>
      </c>
      <c r="H17" s="8">
        <f>'Communications 430'!I18</f>
        <v>1350943</v>
      </c>
      <c r="I17" s="9">
        <f>'Communications 430'!J18</f>
        <v>1414648</v>
      </c>
      <c r="J17" s="9">
        <f>'Communications 430'!L18</f>
        <v>0</v>
      </c>
      <c r="K17" s="9">
        <f>'Communications 430'!N18</f>
        <v>0</v>
      </c>
      <c r="L17" s="9">
        <f>'Communications 430'!P18</f>
        <v>0</v>
      </c>
    </row>
    <row r="18" spans="1:12" ht="15.75" customHeight="1" x14ac:dyDescent="0.25">
      <c r="A18" s="1" t="str">
        <f>'Communications 430'!A20</f>
        <v>Supplies &amp; Operating Expenses</v>
      </c>
      <c r="B18" s="8">
        <f>'Communications 430'!C30</f>
        <v>20467</v>
      </c>
      <c r="C18" s="8">
        <f>'Communications 430'!D30</f>
        <v>27300</v>
      </c>
      <c r="D18" s="8">
        <f>'Communications 430'!E30</f>
        <v>26300</v>
      </c>
      <c r="E18" s="8">
        <f>'Communications 430'!F30</f>
        <v>27351</v>
      </c>
      <c r="F18" s="8">
        <f>'Communications 430'!G30</f>
        <v>33070</v>
      </c>
      <c r="G18" s="8">
        <f>'Communications 430'!H30</f>
        <v>17370</v>
      </c>
      <c r="H18" s="8">
        <f>'Communications 430'!I30</f>
        <v>33070</v>
      </c>
      <c r="I18" s="9">
        <f>'Communications 430'!J30</f>
        <v>38519</v>
      </c>
      <c r="J18" s="9">
        <f>'Communications 430'!L30</f>
        <v>0</v>
      </c>
      <c r="K18" s="9">
        <f>'Communications 430'!N30</f>
        <v>0</v>
      </c>
      <c r="L18" s="9">
        <f>'Communications 430'!P30</f>
        <v>0</v>
      </c>
    </row>
    <row r="19" spans="1:12" ht="15.75" customHeight="1" x14ac:dyDescent="0.25">
      <c r="A19" s="1" t="str">
        <f>'Communications 430'!A32</f>
        <v>Purchased &amp; Contractual Services</v>
      </c>
      <c r="B19" s="8">
        <f>'Communications 430'!C46</f>
        <v>115069</v>
      </c>
      <c r="C19" s="8">
        <f>'Communications 430'!D46</f>
        <v>114867</v>
      </c>
      <c r="D19" s="8">
        <f>'Communications 430'!E46</f>
        <v>149723</v>
      </c>
      <c r="E19" s="8">
        <f>'Communications 430'!F46</f>
        <v>149698</v>
      </c>
      <c r="F19" s="8">
        <f>'Communications 430'!G46</f>
        <v>171249</v>
      </c>
      <c r="G19" s="8">
        <f>'Communications 430'!H46</f>
        <v>121157</v>
      </c>
      <c r="H19" s="8">
        <f>'Communications 430'!I46</f>
        <v>171209</v>
      </c>
      <c r="I19" s="9">
        <f>'Communications 430'!J46</f>
        <v>185717</v>
      </c>
      <c r="J19" s="9">
        <f>'Communications 430'!L46</f>
        <v>0</v>
      </c>
      <c r="K19" s="9">
        <f>'Communications 430'!N46</f>
        <v>0</v>
      </c>
      <c r="L19" s="9">
        <f>'Communications 430'!P46</f>
        <v>0</v>
      </c>
    </row>
    <row r="20" spans="1:12" ht="15.75" customHeight="1" x14ac:dyDescent="0.25">
      <c r="A20" s="1" t="str">
        <f>'Communications 430'!A48</f>
        <v>Capital Items</v>
      </c>
      <c r="B20" s="8">
        <f>'Communications 430'!C60</f>
        <v>106139</v>
      </c>
      <c r="C20" s="8">
        <f>'Communications 430'!D60</f>
        <v>136331</v>
      </c>
      <c r="D20" s="8">
        <f>'Communications 430'!E60</f>
        <v>25000</v>
      </c>
      <c r="E20" s="8">
        <f>'Communications 430'!F60</f>
        <v>25000</v>
      </c>
      <c r="F20" s="8">
        <f>'Communications 430'!G60</f>
        <v>14500</v>
      </c>
      <c r="G20" s="8">
        <f>'Communications 430'!H60</f>
        <v>14500</v>
      </c>
      <c r="H20" s="8">
        <f>'Communications 430'!I60</f>
        <v>14500</v>
      </c>
      <c r="I20" s="9">
        <f>'Communications 430'!J60</f>
        <v>14500</v>
      </c>
      <c r="J20" s="9">
        <f>'Communications 430'!L60</f>
        <v>0</v>
      </c>
      <c r="K20" s="9">
        <f>'Communications 430'!N60</f>
        <v>0</v>
      </c>
      <c r="L20" s="9">
        <f>'Communications 430'!P60</f>
        <v>0</v>
      </c>
    </row>
    <row r="21" spans="1:12" ht="15.75" customHeight="1" x14ac:dyDescent="0.25">
      <c r="A21" s="3" t="str">
        <f>'Communications 430'!A62</f>
        <v>Total Communications Expenditures</v>
      </c>
      <c r="B21" s="10">
        <f t="shared" ref="B21:K21" si="0">SUM(B17:B20)</f>
        <v>1048128</v>
      </c>
      <c r="C21" s="10">
        <f t="shared" si="0"/>
        <v>1182244</v>
      </c>
      <c r="D21" s="10">
        <f t="shared" si="0"/>
        <v>1217206</v>
      </c>
      <c r="E21" s="10">
        <f t="shared" si="0"/>
        <v>1376690</v>
      </c>
      <c r="F21" s="10">
        <f t="shared" si="0"/>
        <v>1568262</v>
      </c>
      <c r="G21" s="10">
        <f t="shared" si="0"/>
        <v>768905</v>
      </c>
      <c r="H21" s="10">
        <f t="shared" si="0"/>
        <v>1569722</v>
      </c>
      <c r="I21" s="11">
        <f t="shared" si="0"/>
        <v>1653384</v>
      </c>
      <c r="J21" s="11">
        <f>SUM(J17:J20)</f>
        <v>0</v>
      </c>
      <c r="K21" s="11">
        <f t="shared" si="0"/>
        <v>0</v>
      </c>
      <c r="L21" s="11">
        <f>SUM(L17:L20)</f>
        <v>0</v>
      </c>
    </row>
    <row r="22" spans="1:12" ht="15.75" customHeight="1" x14ac:dyDescent="0.25">
      <c r="B22" s="8"/>
      <c r="C22" s="8"/>
      <c r="D22" s="8"/>
      <c r="E22" s="8"/>
      <c r="F22" s="8"/>
      <c r="G22" s="8"/>
      <c r="H22" s="8"/>
      <c r="I22" s="9"/>
      <c r="J22" s="9"/>
      <c r="K22" s="9"/>
      <c r="L22" s="9"/>
    </row>
    <row r="23" spans="1:12" ht="15.75" customHeight="1" x14ac:dyDescent="0.25">
      <c r="B23" s="8"/>
      <c r="C23" s="8"/>
      <c r="D23" s="8"/>
      <c r="E23" s="8"/>
      <c r="F23" s="8"/>
      <c r="G23" s="8"/>
      <c r="H23" s="8"/>
      <c r="I23" s="9"/>
      <c r="J23" s="9"/>
      <c r="K23" s="9"/>
      <c r="L23" s="9"/>
    </row>
    <row r="24" spans="1:12" ht="15.75" customHeight="1" thickBot="1" x14ac:dyDescent="0.3">
      <c r="A24" s="12" t="str">
        <f>'Communications 430'!A65</f>
        <v>Net Communications Budget</v>
      </c>
      <c r="B24" s="13">
        <f t="shared" ref="B24:K24" si="1">B21</f>
        <v>1048128</v>
      </c>
      <c r="C24" s="13">
        <f t="shared" si="1"/>
        <v>1182244</v>
      </c>
      <c r="D24" s="13">
        <f t="shared" si="1"/>
        <v>1217206</v>
      </c>
      <c r="E24" s="13">
        <f t="shared" si="1"/>
        <v>1376690</v>
      </c>
      <c r="F24" s="13">
        <f t="shared" si="1"/>
        <v>1568262</v>
      </c>
      <c r="G24" s="13">
        <f t="shared" si="1"/>
        <v>768905</v>
      </c>
      <c r="H24" s="13">
        <f t="shared" si="1"/>
        <v>1569722</v>
      </c>
      <c r="I24" s="14">
        <f t="shared" si="1"/>
        <v>1653384</v>
      </c>
      <c r="J24" s="14">
        <f>J21</f>
        <v>0</v>
      </c>
      <c r="K24" s="14">
        <f t="shared" si="1"/>
        <v>0</v>
      </c>
      <c r="L24" s="14">
        <f>L21</f>
        <v>0</v>
      </c>
    </row>
  </sheetData>
  <mergeCells count="10">
    <mergeCell ref="A14:L14"/>
    <mergeCell ref="D15:E15"/>
    <mergeCell ref="F15:H15"/>
    <mergeCell ref="I15:L15"/>
    <mergeCell ref="A1:L1"/>
    <mergeCell ref="A2:L2"/>
    <mergeCell ref="A3:L3"/>
    <mergeCell ref="A6:L6"/>
    <mergeCell ref="A9:L9"/>
    <mergeCell ref="A12:L12"/>
  </mergeCells>
  <printOptions horizontalCentered="1"/>
  <pageMargins left="0.7" right="0.7" top="0.75" bottom="0.75" header="0.3" footer="0.3"/>
  <pageSetup scale="92" orientation="landscape" r:id="rId1"/>
  <headerFooter>
    <oddFooter>&amp;R&amp;P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4561B-45C1-4459-81FC-2FBB1E5B99F9}">
  <sheetPr>
    <pageSetUpPr fitToPage="1"/>
  </sheetPr>
  <dimension ref="A1:T89"/>
  <sheetViews>
    <sheetView view="pageLayout" topLeftCell="A41" zoomScaleNormal="90" zoomScaleSheetLayoutView="100" workbookViewId="0">
      <selection activeCell="G41" sqref="G41"/>
    </sheetView>
  </sheetViews>
  <sheetFormatPr defaultRowHeight="15.75" x14ac:dyDescent="0.25"/>
  <cols>
    <col min="1" max="1" width="8.42578125" style="15" customWidth="1"/>
    <col min="2" max="2" width="31.28515625" style="15" customWidth="1"/>
    <col min="3" max="11" width="10.5703125" style="15" customWidth="1"/>
    <col min="12" max="16" width="10.5703125" style="15" hidden="1" customWidth="1"/>
    <col min="21" max="16384" width="9.140625" style="15"/>
  </cols>
  <sheetData>
    <row r="1" spans="1:20" x14ac:dyDescent="0.25">
      <c r="A1" s="314" t="s">
        <v>209</v>
      </c>
      <c r="B1" s="314"/>
      <c r="C1" s="314"/>
      <c r="D1" s="314"/>
      <c r="E1" s="314"/>
      <c r="F1" s="314"/>
      <c r="G1" s="314"/>
      <c r="H1" s="314"/>
      <c r="I1" s="314"/>
      <c r="J1" s="314"/>
      <c r="K1" s="314"/>
      <c r="L1" s="314"/>
      <c r="M1" s="314"/>
      <c r="N1" s="314"/>
      <c r="O1" s="314"/>
      <c r="P1" s="314"/>
      <c r="Q1" s="15"/>
      <c r="R1" s="15"/>
      <c r="S1" s="15"/>
      <c r="T1" s="15"/>
    </row>
    <row r="2" spans="1:20" x14ac:dyDescent="0.25">
      <c r="A2" s="314" t="s">
        <v>210</v>
      </c>
      <c r="B2" s="314"/>
      <c r="C2" s="314"/>
      <c r="D2" s="314"/>
      <c r="E2" s="314"/>
      <c r="F2" s="314"/>
      <c r="G2" s="314"/>
      <c r="H2" s="314"/>
      <c r="I2" s="314"/>
      <c r="J2" s="314"/>
      <c r="K2" s="314"/>
      <c r="L2" s="314"/>
      <c r="M2" s="314"/>
      <c r="N2" s="314"/>
      <c r="O2" s="314"/>
      <c r="P2" s="314"/>
      <c r="Q2" s="15"/>
      <c r="R2" s="15"/>
      <c r="S2" s="15"/>
      <c r="T2" s="15"/>
    </row>
    <row r="3" spans="1:20" x14ac:dyDescent="0.25">
      <c r="A3" s="323" t="s">
        <v>211</v>
      </c>
      <c r="B3" s="323"/>
      <c r="C3" s="323"/>
      <c r="D3" s="323"/>
      <c r="E3" s="323"/>
      <c r="F3" s="323"/>
      <c r="G3" s="323"/>
      <c r="H3" s="323"/>
      <c r="I3" s="323"/>
      <c r="J3" s="323"/>
      <c r="K3" s="323"/>
      <c r="L3" s="323"/>
      <c r="M3" s="323"/>
      <c r="N3" s="323"/>
      <c r="O3" s="323"/>
      <c r="P3" s="323"/>
      <c r="Q3" s="15"/>
      <c r="R3" s="15"/>
      <c r="S3" s="15"/>
      <c r="T3" s="15"/>
    </row>
    <row r="5" spans="1:20" x14ac:dyDescent="0.25">
      <c r="A5" s="16"/>
      <c r="B5" s="16"/>
      <c r="C5" s="17" t="s">
        <v>16</v>
      </c>
      <c r="D5" s="17" t="s">
        <v>17</v>
      </c>
      <c r="E5" s="319" t="s">
        <v>18</v>
      </c>
      <c r="F5" s="320"/>
      <c r="G5" s="321" t="s">
        <v>10</v>
      </c>
      <c r="H5" s="321"/>
      <c r="I5" s="321"/>
      <c r="J5" s="322" t="s">
        <v>88</v>
      </c>
      <c r="K5" s="322"/>
      <c r="L5" s="322"/>
      <c r="M5" s="322"/>
      <c r="N5" s="322"/>
      <c r="O5" s="322"/>
      <c r="P5" s="322"/>
    </row>
    <row r="6" spans="1:20" ht="16.5" thickBot="1" x14ac:dyDescent="0.3">
      <c r="A6" s="18"/>
      <c r="B6" s="18"/>
      <c r="C6" s="19" t="s">
        <v>19</v>
      </c>
      <c r="D6" s="19" t="s">
        <v>19</v>
      </c>
      <c r="E6" s="20" t="s">
        <v>20</v>
      </c>
      <c r="F6" s="21" t="s">
        <v>19</v>
      </c>
      <c r="G6" s="22" t="s">
        <v>20</v>
      </c>
      <c r="H6" s="22" t="s">
        <v>21</v>
      </c>
      <c r="I6" s="22" t="s">
        <v>22</v>
      </c>
      <c r="J6" s="317" t="s">
        <v>23</v>
      </c>
      <c r="K6" s="317"/>
      <c r="L6" s="317" t="s">
        <v>12</v>
      </c>
      <c r="M6" s="317"/>
      <c r="N6" s="317" t="s">
        <v>24</v>
      </c>
      <c r="O6" s="317"/>
      <c r="P6" s="23" t="s">
        <v>14</v>
      </c>
    </row>
    <row r="7" spans="1:20" ht="16.5" thickTop="1" x14ac:dyDescent="0.25">
      <c r="A7" s="318" t="s">
        <v>25</v>
      </c>
      <c r="B7" s="318"/>
      <c r="C7" s="25"/>
      <c r="D7" s="25"/>
      <c r="E7" s="25"/>
      <c r="F7" s="25"/>
      <c r="G7" s="25"/>
      <c r="H7" s="26">
        <v>45291</v>
      </c>
      <c r="I7" s="26">
        <v>45473</v>
      </c>
      <c r="J7" s="27"/>
      <c r="K7" s="27"/>
      <c r="L7" s="27"/>
      <c r="M7" s="27"/>
      <c r="N7" s="27"/>
      <c r="O7" s="27"/>
      <c r="P7" s="27"/>
      <c r="Q7" s="15"/>
      <c r="R7" s="15"/>
      <c r="S7" s="15"/>
      <c r="T7" s="15"/>
    </row>
    <row r="8" spans="1:20" x14ac:dyDescent="0.25">
      <c r="A8" s="24" t="s">
        <v>26</v>
      </c>
      <c r="B8" s="24"/>
      <c r="C8" s="25"/>
      <c r="D8" s="25"/>
      <c r="E8" s="25"/>
      <c r="F8" s="25"/>
      <c r="G8" s="25"/>
      <c r="H8" s="25"/>
      <c r="I8" s="28"/>
      <c r="J8" s="27"/>
      <c r="K8" s="27"/>
      <c r="L8" s="27"/>
      <c r="M8" s="27"/>
      <c r="N8" s="27"/>
      <c r="O8" s="27"/>
      <c r="P8" s="27"/>
      <c r="Q8" s="15"/>
      <c r="R8" s="15"/>
      <c r="S8" s="15"/>
      <c r="T8" s="15"/>
    </row>
    <row r="9" spans="1:20" hidden="1" x14ac:dyDescent="0.25">
      <c r="A9" s="29">
        <v>51010</v>
      </c>
      <c r="B9" s="30" t="s">
        <v>215</v>
      </c>
      <c r="C9" s="31">
        <v>53705</v>
      </c>
      <c r="D9" s="33">
        <v>70000</v>
      </c>
      <c r="E9" s="32">
        <v>81500</v>
      </c>
      <c r="F9" s="33">
        <v>81808</v>
      </c>
      <c r="G9" s="32">
        <v>86403</v>
      </c>
      <c r="H9" s="34">
        <v>43107</v>
      </c>
      <c r="I9" s="33"/>
      <c r="J9" s="35">
        <v>89170</v>
      </c>
      <c r="K9" s="36">
        <f>(J9-G9)/G9</f>
        <v>3.2024351006330797E-2</v>
      </c>
      <c r="L9" s="35"/>
      <c r="M9" s="37">
        <f t="shared" ref="M9:M18" si="0">(L9-G9)/G9</f>
        <v>-1</v>
      </c>
      <c r="N9" s="35"/>
      <c r="O9" s="37">
        <f t="shared" ref="O9:O18" si="1">(N9-G9)/G9</f>
        <v>-1</v>
      </c>
      <c r="P9" s="106"/>
      <c r="Q9" s="15"/>
      <c r="R9" s="15"/>
      <c r="S9" s="15"/>
      <c r="T9" s="15"/>
    </row>
    <row r="10" spans="1:20" x14ac:dyDescent="0.25">
      <c r="A10" s="29">
        <v>51069</v>
      </c>
      <c r="B10" s="30" t="s">
        <v>739</v>
      </c>
      <c r="C10" s="31">
        <f t="shared" ref="C10:H10" si="2">C9+C12</f>
        <v>114083</v>
      </c>
      <c r="D10" s="31">
        <f t="shared" si="2"/>
        <v>103287</v>
      </c>
      <c r="E10" s="32">
        <f t="shared" si="2"/>
        <v>154190</v>
      </c>
      <c r="F10" s="33">
        <f t="shared" si="2"/>
        <v>154784</v>
      </c>
      <c r="G10" s="32">
        <f t="shared" si="2"/>
        <v>165443</v>
      </c>
      <c r="H10" s="34">
        <f t="shared" si="2"/>
        <v>82505</v>
      </c>
      <c r="I10" s="33">
        <v>165443</v>
      </c>
      <c r="J10" s="35">
        <f>J9+J12</f>
        <v>170748</v>
      </c>
      <c r="K10" s="37">
        <f t="shared" ref="K10:K17" si="3">(J10-G10)/G10</f>
        <v>3.2065424345544991E-2</v>
      </c>
      <c r="L10" s="35"/>
      <c r="M10" s="37"/>
      <c r="N10" s="35"/>
      <c r="O10" s="37"/>
      <c r="P10" s="106"/>
      <c r="Q10" s="15"/>
      <c r="R10" s="15"/>
      <c r="S10" s="15"/>
      <c r="T10" s="15"/>
    </row>
    <row r="11" spans="1:20" x14ac:dyDescent="0.25">
      <c r="A11" s="39">
        <v>51020</v>
      </c>
      <c r="B11" s="40" t="s">
        <v>216</v>
      </c>
      <c r="C11" s="41">
        <v>110347</v>
      </c>
      <c r="D11" s="43">
        <v>124897</v>
      </c>
      <c r="E11" s="42">
        <v>153550</v>
      </c>
      <c r="F11" s="43">
        <v>159411</v>
      </c>
      <c r="G11" s="42">
        <v>212350</v>
      </c>
      <c r="H11" s="44">
        <v>88692</v>
      </c>
      <c r="I11" s="43">
        <v>212350</v>
      </c>
      <c r="J11" s="45">
        <v>219800</v>
      </c>
      <c r="K11" s="47">
        <f t="shared" si="3"/>
        <v>3.5083588415352016E-2</v>
      </c>
      <c r="L11" s="45"/>
      <c r="M11" s="47">
        <f t="shared" si="0"/>
        <v>-1</v>
      </c>
      <c r="N11" s="45"/>
      <c r="O11" s="47">
        <f t="shared" si="1"/>
        <v>-1</v>
      </c>
      <c r="P11" s="109"/>
      <c r="Q11" s="15"/>
      <c r="R11" s="15"/>
      <c r="S11" s="15"/>
      <c r="T11" s="15"/>
    </row>
    <row r="12" spans="1:20" hidden="1" x14ac:dyDescent="0.25">
      <c r="A12" s="39">
        <v>51025</v>
      </c>
      <c r="B12" s="40" t="s">
        <v>217</v>
      </c>
      <c r="C12" s="41">
        <v>60378</v>
      </c>
      <c r="D12" s="43">
        <v>33287</v>
      </c>
      <c r="E12" s="42">
        <v>72690</v>
      </c>
      <c r="F12" s="43">
        <v>72976</v>
      </c>
      <c r="G12" s="42">
        <v>79040</v>
      </c>
      <c r="H12" s="44">
        <v>39398</v>
      </c>
      <c r="I12" s="43"/>
      <c r="J12" s="45">
        <v>81578</v>
      </c>
      <c r="K12" s="47">
        <f t="shared" si="3"/>
        <v>3.2110323886639675E-2</v>
      </c>
      <c r="L12" s="45"/>
      <c r="M12" s="47">
        <f t="shared" si="0"/>
        <v>-1</v>
      </c>
      <c r="N12" s="45"/>
      <c r="O12" s="47">
        <f t="shared" si="1"/>
        <v>-1</v>
      </c>
      <c r="P12" s="109"/>
      <c r="Q12" s="15"/>
      <c r="R12" s="15"/>
      <c r="S12" s="15"/>
      <c r="T12" s="15"/>
    </row>
    <row r="13" spans="1:20" x14ac:dyDescent="0.25">
      <c r="A13" s="39">
        <v>51120</v>
      </c>
      <c r="B13" s="40" t="s">
        <v>218</v>
      </c>
      <c r="C13" s="41">
        <v>413559</v>
      </c>
      <c r="D13" s="43">
        <v>483326</v>
      </c>
      <c r="E13" s="42">
        <v>502143</v>
      </c>
      <c r="F13" s="43">
        <v>651808</v>
      </c>
      <c r="G13" s="42">
        <v>796350</v>
      </c>
      <c r="H13" s="44">
        <v>338756</v>
      </c>
      <c r="I13" s="43">
        <v>796350</v>
      </c>
      <c r="J13" s="45">
        <v>824300</v>
      </c>
      <c r="K13" s="47">
        <f t="shared" si="3"/>
        <v>3.5097632950335911E-2</v>
      </c>
      <c r="L13" s="45"/>
      <c r="M13" s="47">
        <f t="shared" si="0"/>
        <v>-1</v>
      </c>
      <c r="N13" s="45"/>
      <c r="O13" s="47">
        <f t="shared" si="1"/>
        <v>-1</v>
      </c>
      <c r="P13" s="109"/>
      <c r="Q13" s="15"/>
      <c r="R13" s="15"/>
      <c r="S13" s="15"/>
      <c r="T13" s="15"/>
    </row>
    <row r="14" spans="1:20" x14ac:dyDescent="0.25">
      <c r="A14" s="39">
        <v>51500</v>
      </c>
      <c r="B14" s="40" t="s">
        <v>33</v>
      </c>
      <c r="C14" s="41">
        <v>104340</v>
      </c>
      <c r="D14" s="43">
        <v>119429</v>
      </c>
      <c r="E14" s="42">
        <v>116500</v>
      </c>
      <c r="F14" s="43">
        <v>95783</v>
      </c>
      <c r="G14" s="42">
        <v>80000</v>
      </c>
      <c r="H14" s="44">
        <v>50747</v>
      </c>
      <c r="I14" s="43">
        <v>80000</v>
      </c>
      <c r="J14" s="45">
        <v>100000</v>
      </c>
      <c r="K14" s="47">
        <f t="shared" si="3"/>
        <v>0.25</v>
      </c>
      <c r="L14" s="45"/>
      <c r="M14" s="47">
        <f t="shared" si="0"/>
        <v>-1</v>
      </c>
      <c r="N14" s="45"/>
      <c r="O14" s="47">
        <f t="shared" si="1"/>
        <v>-1</v>
      </c>
      <c r="P14" s="109"/>
      <c r="Q14" s="15"/>
      <c r="R14" s="15"/>
      <c r="S14" s="15"/>
      <c r="T14" s="15"/>
    </row>
    <row r="15" spans="1:20" x14ac:dyDescent="0.25">
      <c r="A15" s="39">
        <v>51510</v>
      </c>
      <c r="B15" s="40" t="s">
        <v>219</v>
      </c>
      <c r="C15" s="41">
        <v>60513</v>
      </c>
      <c r="D15" s="43">
        <v>63216</v>
      </c>
      <c r="E15" s="42">
        <v>78000</v>
      </c>
      <c r="F15" s="43">
        <v>89442</v>
      </c>
      <c r="G15" s="42">
        <v>85000</v>
      </c>
      <c r="H15" s="44">
        <v>45118</v>
      </c>
      <c r="I15" s="43">
        <v>85000</v>
      </c>
      <c r="J15" s="45">
        <v>88000</v>
      </c>
      <c r="K15" s="47">
        <f t="shared" si="3"/>
        <v>3.5294117647058823E-2</v>
      </c>
      <c r="L15" s="45"/>
      <c r="M15" s="47">
        <f t="shared" si="0"/>
        <v>-1</v>
      </c>
      <c r="N15" s="45"/>
      <c r="O15" s="47">
        <f t="shared" si="1"/>
        <v>-1</v>
      </c>
      <c r="P15" s="109"/>
      <c r="Q15" s="15"/>
      <c r="R15" s="15"/>
      <c r="S15" s="15"/>
      <c r="T15" s="15"/>
    </row>
    <row r="16" spans="1:20" x14ac:dyDescent="0.25">
      <c r="A16" s="39">
        <v>51530</v>
      </c>
      <c r="B16" s="40" t="s">
        <v>220</v>
      </c>
      <c r="C16" s="41">
        <v>2917</v>
      </c>
      <c r="D16" s="43">
        <v>8948</v>
      </c>
      <c r="E16" s="42">
        <v>10000</v>
      </c>
      <c r="F16" s="43">
        <v>23113</v>
      </c>
      <c r="G16" s="42">
        <v>8500</v>
      </c>
      <c r="H16" s="44">
        <v>9537</v>
      </c>
      <c r="I16" s="43">
        <v>10000</v>
      </c>
      <c r="J16" s="45">
        <v>10000</v>
      </c>
      <c r="K16" s="47">
        <f t="shared" si="3"/>
        <v>0.17647058823529413</v>
      </c>
      <c r="L16" s="45"/>
      <c r="M16" s="47">
        <f t="shared" si="0"/>
        <v>-1</v>
      </c>
      <c r="N16" s="45"/>
      <c r="O16" s="47">
        <f t="shared" si="1"/>
        <v>-1</v>
      </c>
      <c r="P16" s="109"/>
      <c r="Q16" s="15"/>
      <c r="R16" s="15"/>
      <c r="S16" s="15"/>
      <c r="T16" s="15"/>
    </row>
    <row r="17" spans="1:20" x14ac:dyDescent="0.25">
      <c r="A17" s="49">
        <v>51575</v>
      </c>
      <c r="B17" s="50" t="s">
        <v>221</v>
      </c>
      <c r="C17" s="51">
        <v>694</v>
      </c>
      <c r="D17" s="53">
        <v>643</v>
      </c>
      <c r="E17" s="52">
        <v>1800</v>
      </c>
      <c r="F17" s="53">
        <v>300</v>
      </c>
      <c r="G17" s="52">
        <v>1800</v>
      </c>
      <c r="H17" s="54">
        <v>523</v>
      </c>
      <c r="I17" s="53">
        <v>1800</v>
      </c>
      <c r="J17" s="55">
        <v>1800</v>
      </c>
      <c r="K17" s="57">
        <f t="shared" si="3"/>
        <v>0</v>
      </c>
      <c r="L17" s="55"/>
      <c r="M17" s="57">
        <f t="shared" si="0"/>
        <v>-1</v>
      </c>
      <c r="N17" s="55"/>
      <c r="O17" s="57">
        <f t="shared" si="1"/>
        <v>-1</v>
      </c>
      <c r="P17" s="58"/>
      <c r="Q17" s="15"/>
      <c r="R17" s="15"/>
      <c r="S17" s="15"/>
      <c r="T17" s="15"/>
    </row>
    <row r="18" spans="1:20" x14ac:dyDescent="0.25">
      <c r="A18" s="25"/>
      <c r="B18" s="25"/>
      <c r="C18" s="60">
        <f>C10+C11+C13+C14+C15+C16+C17</f>
        <v>806453</v>
      </c>
      <c r="D18" s="60">
        <f t="shared" ref="D18:I18" si="4">D10+D11+D13+D14+D15+D16+D17</f>
        <v>903746</v>
      </c>
      <c r="E18" s="60">
        <f t="shared" si="4"/>
        <v>1016183</v>
      </c>
      <c r="F18" s="60">
        <f t="shared" si="4"/>
        <v>1174641</v>
      </c>
      <c r="G18" s="60">
        <f t="shared" si="4"/>
        <v>1349443</v>
      </c>
      <c r="H18" s="60">
        <f t="shared" si="4"/>
        <v>615878</v>
      </c>
      <c r="I18" s="60">
        <f t="shared" si="4"/>
        <v>1350943</v>
      </c>
      <c r="J18" s="61">
        <f>J10+J11+J13+J14+J15+J16+J17</f>
        <v>1414648</v>
      </c>
      <c r="K18" s="62">
        <f>(J18-G18)/G18</f>
        <v>4.8319936447852929E-2</v>
      </c>
      <c r="L18" s="61">
        <f>SUM(L9:L17)</f>
        <v>0</v>
      </c>
      <c r="M18" s="62">
        <f t="shared" si="0"/>
        <v>-1</v>
      </c>
      <c r="N18" s="61">
        <f>SUM(N9:N17)</f>
        <v>0</v>
      </c>
      <c r="O18" s="62">
        <f t="shared" si="1"/>
        <v>-1</v>
      </c>
      <c r="P18" s="61">
        <f>SUM(P9:P17)</f>
        <v>0</v>
      </c>
      <c r="Q18" s="15"/>
      <c r="R18" s="15"/>
      <c r="S18" s="15"/>
      <c r="T18" s="15"/>
    </row>
    <row r="19" spans="1:20" ht="13.5" customHeight="1" x14ac:dyDescent="0.25">
      <c r="A19" s="25"/>
      <c r="B19" s="25"/>
      <c r="C19" s="44"/>
      <c r="D19" s="44"/>
      <c r="E19" s="44"/>
      <c r="F19" s="44"/>
      <c r="G19" s="44"/>
      <c r="H19" s="44"/>
      <c r="I19" s="44"/>
      <c r="J19" s="64"/>
      <c r="K19" s="62"/>
      <c r="L19" s="64"/>
      <c r="M19" s="62"/>
      <c r="N19" s="64"/>
      <c r="O19" s="62"/>
      <c r="P19" s="66"/>
      <c r="Q19" s="15"/>
      <c r="R19" s="15"/>
      <c r="S19" s="15"/>
      <c r="T19" s="15"/>
    </row>
    <row r="20" spans="1:20" x14ac:dyDescent="0.25">
      <c r="A20" s="59" t="s">
        <v>34</v>
      </c>
      <c r="B20" s="25"/>
      <c r="C20" s="65"/>
      <c r="D20" s="65"/>
      <c r="E20" s="65"/>
      <c r="F20" s="65"/>
      <c r="G20" s="65"/>
      <c r="H20" s="65"/>
      <c r="I20" s="65"/>
      <c r="J20" s="66"/>
      <c r="K20" s="62"/>
      <c r="L20" s="66"/>
      <c r="M20" s="62"/>
      <c r="N20" s="66"/>
      <c r="O20" s="62"/>
      <c r="P20" s="66"/>
      <c r="Q20" s="15"/>
      <c r="R20" s="15"/>
      <c r="S20" s="15"/>
      <c r="T20" s="15"/>
    </row>
    <row r="21" spans="1:20" x14ac:dyDescent="0.25">
      <c r="A21" s="29">
        <v>53010</v>
      </c>
      <c r="B21" s="76" t="s">
        <v>37</v>
      </c>
      <c r="C21" s="31">
        <v>2813</v>
      </c>
      <c r="D21" s="33">
        <v>7113</v>
      </c>
      <c r="E21" s="34">
        <v>4000</v>
      </c>
      <c r="F21" s="33">
        <v>4613</v>
      </c>
      <c r="G21" s="34">
        <v>4500</v>
      </c>
      <c r="H21" s="34">
        <v>1160</v>
      </c>
      <c r="I21" s="33">
        <v>4500</v>
      </c>
      <c r="J21" s="35">
        <v>5000</v>
      </c>
      <c r="K21" s="37">
        <f t="shared" ref="K21:K30" si="5">(J21-G21)/G21</f>
        <v>0.1111111111111111</v>
      </c>
      <c r="L21" s="35"/>
      <c r="M21" s="37">
        <f>(L21-G21)/G21</f>
        <v>-1</v>
      </c>
      <c r="N21" s="35"/>
      <c r="O21" s="37">
        <f t="shared" ref="O21:O28" si="6">(N21-G21)/G21</f>
        <v>-1</v>
      </c>
      <c r="P21" s="106"/>
      <c r="Q21" s="15"/>
      <c r="R21" s="15"/>
      <c r="S21" s="15"/>
      <c r="T21" s="15"/>
    </row>
    <row r="22" spans="1:20" x14ac:dyDescent="0.25">
      <c r="A22" s="39">
        <v>53020</v>
      </c>
      <c r="B22" s="25" t="s">
        <v>222</v>
      </c>
      <c r="C22" s="41">
        <v>1000</v>
      </c>
      <c r="D22" s="43">
        <v>1000</v>
      </c>
      <c r="E22" s="44">
        <v>500</v>
      </c>
      <c r="F22" s="43">
        <v>342</v>
      </c>
      <c r="G22" s="44">
        <v>1000</v>
      </c>
      <c r="H22" s="44">
        <v>833</v>
      </c>
      <c r="I22" s="43">
        <v>1000</v>
      </c>
      <c r="J22" s="45">
        <v>2500</v>
      </c>
      <c r="K22" s="47">
        <f t="shared" si="5"/>
        <v>1.5</v>
      </c>
      <c r="L22" s="45"/>
      <c r="M22" s="47" t="e">
        <f>(L22-N22)/N22</f>
        <v>#DIV/0!</v>
      </c>
      <c r="N22" s="45"/>
      <c r="O22" s="47">
        <f t="shared" si="6"/>
        <v>-1</v>
      </c>
      <c r="P22" s="109"/>
      <c r="Q22" s="15"/>
      <c r="R22" s="15"/>
      <c r="S22" s="15"/>
      <c r="T22" s="15"/>
    </row>
    <row r="23" spans="1:20" x14ac:dyDescent="0.25">
      <c r="A23" s="39">
        <v>53060</v>
      </c>
      <c r="B23" s="25" t="s">
        <v>39</v>
      </c>
      <c r="C23" s="41">
        <v>14</v>
      </c>
      <c r="D23" s="43">
        <v>58</v>
      </c>
      <c r="E23" s="44">
        <v>50</v>
      </c>
      <c r="F23" s="43">
        <v>136</v>
      </c>
      <c r="G23" s="44">
        <v>50</v>
      </c>
      <c r="H23" s="44">
        <v>43</v>
      </c>
      <c r="I23" s="43">
        <v>50</v>
      </c>
      <c r="J23" s="45">
        <v>50</v>
      </c>
      <c r="K23" s="47">
        <f t="shared" si="5"/>
        <v>0</v>
      </c>
      <c r="L23" s="45"/>
      <c r="M23" s="47" t="e">
        <f>(L23-N23)/N23</f>
        <v>#DIV/0!</v>
      </c>
      <c r="N23" s="45"/>
      <c r="O23" s="47">
        <f t="shared" si="6"/>
        <v>-1</v>
      </c>
      <c r="P23" s="109"/>
      <c r="Q23" s="15"/>
      <c r="R23" s="15"/>
      <c r="S23" s="15"/>
      <c r="T23" s="15"/>
    </row>
    <row r="24" spans="1:20" x14ac:dyDescent="0.25">
      <c r="A24" s="39">
        <v>53600</v>
      </c>
      <c r="B24" s="40" t="s">
        <v>223</v>
      </c>
      <c r="C24" s="41">
        <v>2603</v>
      </c>
      <c r="D24" s="43">
        <v>2500</v>
      </c>
      <c r="E24" s="44">
        <v>2500</v>
      </c>
      <c r="F24" s="43">
        <v>2432</v>
      </c>
      <c r="G24" s="44">
        <v>1250</v>
      </c>
      <c r="H24" s="44">
        <v>188</v>
      </c>
      <c r="I24" s="43">
        <v>1250</v>
      </c>
      <c r="J24" s="45">
        <v>1500</v>
      </c>
      <c r="K24" s="47">
        <f t="shared" si="5"/>
        <v>0.2</v>
      </c>
      <c r="L24" s="45"/>
      <c r="M24" s="47" t="e">
        <f>(L24-N24)/N24</f>
        <v>#DIV/0!</v>
      </c>
      <c r="N24" s="45"/>
      <c r="O24" s="47">
        <f t="shared" si="6"/>
        <v>-1</v>
      </c>
      <c r="P24" s="109"/>
      <c r="Q24" s="15"/>
      <c r="R24" s="15"/>
      <c r="S24" s="15"/>
      <c r="T24" s="15"/>
    </row>
    <row r="25" spans="1:20" x14ac:dyDescent="0.25">
      <c r="A25" s="39">
        <v>53700</v>
      </c>
      <c r="B25" s="25" t="s">
        <v>224</v>
      </c>
      <c r="C25" s="41">
        <v>829</v>
      </c>
      <c r="D25" s="43">
        <v>2058</v>
      </c>
      <c r="E25" s="44">
        <v>2250</v>
      </c>
      <c r="F25" s="43">
        <v>955</v>
      </c>
      <c r="G25" s="44">
        <v>2250</v>
      </c>
      <c r="H25" s="44">
        <v>374</v>
      </c>
      <c r="I25" s="43">
        <v>2250</v>
      </c>
      <c r="J25" s="45">
        <v>2500</v>
      </c>
      <c r="K25" s="47">
        <f t="shared" si="5"/>
        <v>0.1111111111111111</v>
      </c>
      <c r="L25" s="45"/>
      <c r="M25" s="47" t="e">
        <f>(L25-N25)/N25</f>
        <v>#DIV/0!</v>
      </c>
      <c r="N25" s="45"/>
      <c r="O25" s="47">
        <f t="shared" si="6"/>
        <v>-1</v>
      </c>
      <c r="P25" s="109"/>
      <c r="Q25" s="15"/>
      <c r="R25" s="15"/>
      <c r="S25" s="15"/>
      <c r="T25" s="15"/>
    </row>
    <row r="26" spans="1:20" x14ac:dyDescent="0.25">
      <c r="A26" s="39">
        <v>53800</v>
      </c>
      <c r="B26" s="25" t="s">
        <v>225</v>
      </c>
      <c r="C26" s="41">
        <v>2803</v>
      </c>
      <c r="D26" s="43">
        <v>2547</v>
      </c>
      <c r="E26" s="44">
        <v>3400</v>
      </c>
      <c r="F26" s="43">
        <v>2820</v>
      </c>
      <c r="G26" s="44">
        <v>3600</v>
      </c>
      <c r="H26" s="44">
        <v>511</v>
      </c>
      <c r="I26" s="43">
        <v>3600</v>
      </c>
      <c r="J26" s="45">
        <v>4500</v>
      </c>
      <c r="K26" s="47">
        <f t="shared" si="5"/>
        <v>0.25</v>
      </c>
      <c r="L26" s="45"/>
      <c r="M26" s="47">
        <f>(L26-G26)/G26</f>
        <v>-1</v>
      </c>
      <c r="N26" s="45"/>
      <c r="O26" s="47">
        <f t="shared" si="6"/>
        <v>-1</v>
      </c>
      <c r="P26" s="109"/>
      <c r="Q26" s="15"/>
      <c r="R26" s="15"/>
      <c r="S26" s="15"/>
      <c r="T26" s="15"/>
    </row>
    <row r="27" spans="1:20" x14ac:dyDescent="0.25">
      <c r="A27" s="39">
        <v>56100</v>
      </c>
      <c r="B27" s="40" t="s">
        <v>41</v>
      </c>
      <c r="C27" s="41">
        <v>100</v>
      </c>
      <c r="D27" s="43">
        <v>0</v>
      </c>
      <c r="E27" s="42">
        <v>200</v>
      </c>
      <c r="F27" s="43">
        <v>565</v>
      </c>
      <c r="G27" s="42">
        <v>200</v>
      </c>
      <c r="H27" s="44">
        <v>239</v>
      </c>
      <c r="I27" s="43">
        <v>200</v>
      </c>
      <c r="J27" s="45">
        <v>200</v>
      </c>
      <c r="K27" s="47">
        <v>0</v>
      </c>
      <c r="L27" s="45"/>
      <c r="M27" s="47">
        <v>1</v>
      </c>
      <c r="N27" s="45"/>
      <c r="O27" s="47">
        <f t="shared" si="6"/>
        <v>-1</v>
      </c>
      <c r="P27" s="109"/>
      <c r="Q27" s="15"/>
      <c r="R27" s="15"/>
      <c r="S27" s="15"/>
      <c r="T27" s="15"/>
    </row>
    <row r="28" spans="1:20" x14ac:dyDescent="0.25">
      <c r="A28" s="39">
        <v>57400</v>
      </c>
      <c r="B28" s="25" t="s">
        <v>43</v>
      </c>
      <c r="C28" s="41">
        <v>10305</v>
      </c>
      <c r="D28" s="43">
        <v>12024</v>
      </c>
      <c r="E28" s="44">
        <v>10000</v>
      </c>
      <c r="F28" s="43">
        <v>12082</v>
      </c>
      <c r="G28" s="44">
        <v>5000</v>
      </c>
      <c r="H28" s="44">
        <v>2083</v>
      </c>
      <c r="I28" s="43">
        <v>5000</v>
      </c>
      <c r="J28" s="45">
        <v>5500</v>
      </c>
      <c r="K28" s="47">
        <f>(J28-G28)/G28</f>
        <v>0.1</v>
      </c>
      <c r="L28" s="45"/>
      <c r="M28" s="47">
        <f>(L28-G28)/G28</f>
        <v>-1</v>
      </c>
      <c r="N28" s="45"/>
      <c r="O28" s="47">
        <f t="shared" si="6"/>
        <v>-1</v>
      </c>
      <c r="P28" s="109"/>
      <c r="Q28" s="15"/>
      <c r="R28" s="15"/>
      <c r="S28" s="15"/>
      <c r="T28" s="15"/>
    </row>
    <row r="29" spans="1:20" x14ac:dyDescent="0.25">
      <c r="A29" s="49">
        <v>57410</v>
      </c>
      <c r="B29" s="50" t="s">
        <v>226</v>
      </c>
      <c r="C29" s="51">
        <v>0</v>
      </c>
      <c r="D29" s="53">
        <v>0</v>
      </c>
      <c r="E29" s="52">
        <v>3400</v>
      </c>
      <c r="F29" s="53">
        <v>3406</v>
      </c>
      <c r="G29" s="52">
        <v>15220</v>
      </c>
      <c r="H29" s="54">
        <v>11939</v>
      </c>
      <c r="I29" s="53">
        <v>15220</v>
      </c>
      <c r="J29" s="55">
        <v>16769</v>
      </c>
      <c r="K29" s="57">
        <f>(J29-G29)/G29</f>
        <v>0.10177398160315375</v>
      </c>
      <c r="L29" s="55"/>
      <c r="M29" s="57">
        <v>1</v>
      </c>
      <c r="N29" s="55"/>
      <c r="O29" s="57">
        <f>(N29-I29)/I29</f>
        <v>-1</v>
      </c>
      <c r="P29" s="58"/>
      <c r="Q29" s="15"/>
      <c r="R29" s="15"/>
      <c r="S29" s="15"/>
      <c r="T29" s="15"/>
    </row>
    <row r="30" spans="1:20" x14ac:dyDescent="0.25">
      <c r="A30" s="25"/>
      <c r="B30" s="25"/>
      <c r="C30" s="60">
        <f t="shared" ref="C30:J30" si="7">SUM(C21:C29)</f>
        <v>20467</v>
      </c>
      <c r="D30" s="60">
        <f t="shared" si="7"/>
        <v>27300</v>
      </c>
      <c r="E30" s="60">
        <f t="shared" si="7"/>
        <v>26300</v>
      </c>
      <c r="F30" s="60">
        <f t="shared" si="7"/>
        <v>27351</v>
      </c>
      <c r="G30" s="60">
        <f t="shared" si="7"/>
        <v>33070</v>
      </c>
      <c r="H30" s="60">
        <f t="shared" si="7"/>
        <v>17370</v>
      </c>
      <c r="I30" s="60">
        <f t="shared" si="7"/>
        <v>33070</v>
      </c>
      <c r="J30" s="61">
        <f t="shared" si="7"/>
        <v>38519</v>
      </c>
      <c r="K30" s="62">
        <f t="shared" si="5"/>
        <v>0.16477169640157241</v>
      </c>
      <c r="L30" s="61">
        <f>SUM(L21:L29)</f>
        <v>0</v>
      </c>
      <c r="M30" s="62">
        <f>(L30-G30)/G30</f>
        <v>-1</v>
      </c>
      <c r="N30" s="61">
        <f>SUM(N21:N29)</f>
        <v>0</v>
      </c>
      <c r="O30" s="62">
        <f>(N30-G30)/G30</f>
        <v>-1</v>
      </c>
      <c r="P30" s="61">
        <f>SUM(P21:P29)</f>
        <v>0</v>
      </c>
      <c r="Q30" s="15"/>
      <c r="R30" s="15"/>
      <c r="S30" s="15"/>
      <c r="T30" s="15"/>
    </row>
    <row r="31" spans="1:20" ht="13.5" customHeight="1" x14ac:dyDescent="0.25">
      <c r="A31" s="25"/>
      <c r="B31" s="25"/>
      <c r="C31" s="60"/>
      <c r="D31" s="60"/>
      <c r="E31" s="60"/>
      <c r="F31" s="60"/>
      <c r="G31" s="60"/>
      <c r="H31" s="60"/>
      <c r="I31" s="60"/>
      <c r="J31" s="64"/>
      <c r="K31" s="62"/>
      <c r="L31" s="64"/>
      <c r="M31" s="62"/>
      <c r="N31" s="64"/>
      <c r="O31" s="62"/>
      <c r="P31" s="66"/>
      <c r="Q31" s="15"/>
      <c r="R31" s="15"/>
      <c r="S31" s="15"/>
      <c r="T31" s="15"/>
    </row>
    <row r="32" spans="1:20" x14ac:dyDescent="0.25">
      <c r="A32" s="59" t="s">
        <v>46</v>
      </c>
      <c r="B32" s="25"/>
      <c r="C32" s="65"/>
      <c r="D32" s="65"/>
      <c r="E32" s="65"/>
      <c r="F32" s="65"/>
      <c r="G32" s="65"/>
      <c r="H32" s="65"/>
      <c r="I32" s="65"/>
      <c r="J32" s="66"/>
      <c r="K32" s="62"/>
      <c r="L32" s="66"/>
      <c r="M32" s="62"/>
      <c r="N32" s="66"/>
      <c r="O32" s="62"/>
      <c r="P32" s="66"/>
      <c r="Q32" s="15"/>
      <c r="R32" s="15"/>
      <c r="S32" s="15"/>
      <c r="T32" s="15"/>
    </row>
    <row r="33" spans="1:20" x14ac:dyDescent="0.25">
      <c r="A33" s="29">
        <v>54010</v>
      </c>
      <c r="B33" s="30" t="s">
        <v>47</v>
      </c>
      <c r="C33" s="31">
        <v>9192</v>
      </c>
      <c r="D33" s="33">
        <v>15105</v>
      </c>
      <c r="E33" s="32">
        <v>16350</v>
      </c>
      <c r="F33" s="33">
        <v>21802</v>
      </c>
      <c r="G33" s="32">
        <v>17000</v>
      </c>
      <c r="H33" s="34">
        <v>2718</v>
      </c>
      <c r="I33" s="33">
        <v>17000</v>
      </c>
      <c r="J33" s="35">
        <v>17000</v>
      </c>
      <c r="K33" s="37">
        <f t="shared" ref="K33:K43" si="8">(J33-G33)/G33</f>
        <v>0</v>
      </c>
      <c r="L33" s="35"/>
      <c r="M33" s="37">
        <f t="shared" ref="M33:M42" si="9">(L33-G33)/G33</f>
        <v>-1</v>
      </c>
      <c r="N33" s="35"/>
      <c r="O33" s="37">
        <f t="shared" ref="O33:O44" si="10">(N33-G33)/G33</f>
        <v>-1</v>
      </c>
      <c r="P33" s="106"/>
      <c r="Q33" s="15"/>
      <c r="R33" s="15"/>
      <c r="S33" s="15"/>
      <c r="T33" s="15"/>
    </row>
    <row r="34" spans="1:20" x14ac:dyDescent="0.25">
      <c r="A34" s="39">
        <v>54020</v>
      </c>
      <c r="B34" s="40" t="s">
        <v>48</v>
      </c>
      <c r="C34" s="41">
        <v>516</v>
      </c>
      <c r="D34" s="43">
        <v>580</v>
      </c>
      <c r="E34" s="42">
        <v>600</v>
      </c>
      <c r="F34" s="43">
        <v>583</v>
      </c>
      <c r="G34" s="42">
        <v>600</v>
      </c>
      <c r="H34" s="44">
        <v>0</v>
      </c>
      <c r="I34" s="43">
        <v>600</v>
      </c>
      <c r="J34" s="45">
        <v>600</v>
      </c>
      <c r="K34" s="47">
        <f t="shared" si="8"/>
        <v>0</v>
      </c>
      <c r="L34" s="45"/>
      <c r="M34" s="47">
        <f t="shared" si="9"/>
        <v>-1</v>
      </c>
      <c r="N34" s="45"/>
      <c r="O34" s="47">
        <f t="shared" si="10"/>
        <v>-1</v>
      </c>
      <c r="P34" s="109"/>
      <c r="Q34" s="15"/>
      <c r="R34" s="15"/>
      <c r="S34" s="15"/>
      <c r="T34" s="15"/>
    </row>
    <row r="35" spans="1:20" x14ac:dyDescent="0.25">
      <c r="A35" s="39">
        <v>54510</v>
      </c>
      <c r="B35" s="40" t="s">
        <v>50</v>
      </c>
      <c r="C35" s="41">
        <v>2490</v>
      </c>
      <c r="D35" s="43">
        <v>1295</v>
      </c>
      <c r="E35" s="42">
        <v>830</v>
      </c>
      <c r="F35" s="43">
        <v>1150</v>
      </c>
      <c r="G35" s="42">
        <v>3000</v>
      </c>
      <c r="H35" s="44">
        <v>600</v>
      </c>
      <c r="I35" s="43">
        <v>3000</v>
      </c>
      <c r="J35" s="45">
        <v>3895</v>
      </c>
      <c r="K35" s="47">
        <f t="shared" si="8"/>
        <v>0.29833333333333334</v>
      </c>
      <c r="L35" s="45"/>
      <c r="M35" s="47">
        <f t="shared" si="9"/>
        <v>-1</v>
      </c>
      <c r="N35" s="45"/>
      <c r="O35" s="47">
        <f t="shared" si="10"/>
        <v>-1</v>
      </c>
      <c r="P35" s="109"/>
      <c r="Q35" s="15"/>
      <c r="R35" s="15"/>
      <c r="S35" s="15"/>
      <c r="T35" s="15"/>
    </row>
    <row r="36" spans="1:20" x14ac:dyDescent="0.25">
      <c r="A36" s="39">
        <v>55010</v>
      </c>
      <c r="B36" s="40" t="s">
        <v>227</v>
      </c>
      <c r="C36" s="41">
        <v>0</v>
      </c>
      <c r="D36" s="43">
        <v>1375</v>
      </c>
      <c r="E36" s="42">
        <v>1000</v>
      </c>
      <c r="F36" s="43">
        <v>1241</v>
      </c>
      <c r="G36" s="42">
        <v>1000</v>
      </c>
      <c r="H36" s="44">
        <v>198</v>
      </c>
      <c r="I36" s="43">
        <v>1000</v>
      </c>
      <c r="J36" s="45">
        <v>1500</v>
      </c>
      <c r="K36" s="47">
        <f t="shared" si="8"/>
        <v>0.5</v>
      </c>
      <c r="L36" s="45"/>
      <c r="M36" s="47">
        <f t="shared" si="9"/>
        <v>-1</v>
      </c>
      <c r="N36" s="45"/>
      <c r="O36" s="47">
        <f t="shared" si="10"/>
        <v>-1</v>
      </c>
      <c r="P36" s="109"/>
      <c r="Q36" s="15"/>
      <c r="R36" s="15"/>
      <c r="S36" s="15"/>
      <c r="T36" s="15"/>
    </row>
    <row r="37" spans="1:20" x14ac:dyDescent="0.25">
      <c r="A37" s="39">
        <v>55120</v>
      </c>
      <c r="B37" s="40" t="s">
        <v>52</v>
      </c>
      <c r="C37" s="41">
        <v>1868</v>
      </c>
      <c r="D37" s="43">
        <v>3218</v>
      </c>
      <c r="E37" s="42">
        <v>4460</v>
      </c>
      <c r="F37" s="43">
        <v>3386</v>
      </c>
      <c r="G37" s="42">
        <v>1580</v>
      </c>
      <c r="H37" s="44">
        <v>2738</v>
      </c>
      <c r="I37" s="43">
        <v>1580</v>
      </c>
      <c r="J37" s="45">
        <v>1580</v>
      </c>
      <c r="K37" s="47">
        <f t="shared" si="8"/>
        <v>0</v>
      </c>
      <c r="L37" s="45"/>
      <c r="M37" s="47">
        <f t="shared" si="9"/>
        <v>-1</v>
      </c>
      <c r="N37" s="45"/>
      <c r="O37" s="47">
        <f t="shared" si="10"/>
        <v>-1</v>
      </c>
      <c r="P37" s="109"/>
      <c r="Q37" s="15"/>
      <c r="R37" s="15"/>
      <c r="S37" s="15"/>
      <c r="T37" s="15"/>
    </row>
    <row r="38" spans="1:20" x14ac:dyDescent="0.25">
      <c r="A38" s="49">
        <v>55340</v>
      </c>
      <c r="B38" s="50" t="s">
        <v>228</v>
      </c>
      <c r="C38" s="51">
        <v>12713</v>
      </c>
      <c r="D38" s="53">
        <v>12712</v>
      </c>
      <c r="E38" s="52">
        <v>13870</v>
      </c>
      <c r="F38" s="53">
        <v>14791</v>
      </c>
      <c r="G38" s="52">
        <v>13870</v>
      </c>
      <c r="H38" s="54">
        <v>12690</v>
      </c>
      <c r="I38" s="53">
        <v>13870</v>
      </c>
      <c r="J38" s="55">
        <v>13870</v>
      </c>
      <c r="K38" s="57">
        <f t="shared" si="8"/>
        <v>0</v>
      </c>
      <c r="L38" s="45"/>
      <c r="M38" s="47">
        <f t="shared" si="9"/>
        <v>-1</v>
      </c>
      <c r="N38" s="45"/>
      <c r="O38" s="47">
        <f t="shared" si="10"/>
        <v>-1</v>
      </c>
      <c r="P38" s="109"/>
      <c r="Q38" s="15"/>
      <c r="R38" s="15"/>
      <c r="S38" s="15"/>
      <c r="T38" s="15"/>
    </row>
    <row r="39" spans="1:20" x14ac:dyDescent="0.25">
      <c r="A39" s="16"/>
      <c r="B39" s="16"/>
      <c r="C39" s="17" t="str">
        <f>C5</f>
        <v>FY20-21</v>
      </c>
      <c r="D39" s="17" t="str">
        <f>D5</f>
        <v>FY21-22</v>
      </c>
      <c r="E39" s="319" t="str">
        <f>E5</f>
        <v>FY22-23</v>
      </c>
      <c r="F39" s="320"/>
      <c r="G39" s="321" t="str">
        <f>G5</f>
        <v>FY23-24</v>
      </c>
      <c r="H39" s="321"/>
      <c r="I39" s="321"/>
      <c r="J39" s="322" t="str">
        <f>J5</f>
        <v>FY24-25</v>
      </c>
      <c r="K39" s="322"/>
      <c r="L39" s="322"/>
      <c r="M39" s="322"/>
      <c r="N39" s="322"/>
      <c r="O39" s="322"/>
      <c r="P39" s="322"/>
      <c r="Q39" s="15"/>
      <c r="R39" s="15"/>
      <c r="S39" s="15"/>
      <c r="T39" s="15"/>
    </row>
    <row r="40" spans="1:20" ht="16.5" thickBot="1" x14ac:dyDescent="0.3">
      <c r="A40" s="18"/>
      <c r="B40" s="18"/>
      <c r="C40" s="19" t="s">
        <v>19</v>
      </c>
      <c r="D40" s="19" t="s">
        <v>19</v>
      </c>
      <c r="E40" s="20" t="s">
        <v>20</v>
      </c>
      <c r="F40" s="21" t="s">
        <v>19</v>
      </c>
      <c r="G40" s="22" t="s">
        <v>20</v>
      </c>
      <c r="H40" s="22" t="s">
        <v>21</v>
      </c>
      <c r="I40" s="22" t="s">
        <v>22</v>
      </c>
      <c r="J40" s="317" t="s">
        <v>23</v>
      </c>
      <c r="K40" s="317"/>
      <c r="L40" s="317" t="s">
        <v>12</v>
      </c>
      <c r="M40" s="317"/>
      <c r="N40" s="317" t="s">
        <v>24</v>
      </c>
      <c r="O40" s="317"/>
      <c r="P40" s="23" t="s">
        <v>14</v>
      </c>
      <c r="Q40" s="15"/>
      <c r="R40" s="15"/>
      <c r="S40" s="15"/>
      <c r="T40" s="15"/>
    </row>
    <row r="41" spans="1:20" ht="16.5" thickTop="1" x14ac:dyDescent="0.25">
      <c r="A41" s="59" t="s">
        <v>46</v>
      </c>
      <c r="B41" s="25"/>
      <c r="C41" s="65"/>
      <c r="D41" s="65"/>
      <c r="E41" s="65"/>
      <c r="F41" s="65"/>
      <c r="G41" s="65"/>
      <c r="H41" s="65"/>
      <c r="I41" s="65"/>
      <c r="J41" s="66"/>
      <c r="K41" s="62"/>
      <c r="L41" s="66"/>
      <c r="M41" s="62"/>
      <c r="N41" s="66"/>
      <c r="O41" s="62"/>
      <c r="P41" s="66"/>
      <c r="Q41" s="15"/>
      <c r="R41" s="15"/>
      <c r="S41" s="15"/>
      <c r="T41" s="15"/>
    </row>
    <row r="42" spans="1:20" x14ac:dyDescent="0.25">
      <c r="A42" s="29">
        <v>55400</v>
      </c>
      <c r="B42" s="30" t="s">
        <v>229</v>
      </c>
      <c r="C42" s="31">
        <v>55826</v>
      </c>
      <c r="D42" s="33">
        <v>55335</v>
      </c>
      <c r="E42" s="32">
        <v>60500</v>
      </c>
      <c r="F42" s="33">
        <v>54895</v>
      </c>
      <c r="G42" s="32">
        <v>69000</v>
      </c>
      <c r="H42" s="34">
        <v>68960</v>
      </c>
      <c r="I42" s="33">
        <v>68960</v>
      </c>
      <c r="J42" s="35">
        <v>71272</v>
      </c>
      <c r="K42" s="37">
        <f t="shared" si="8"/>
        <v>3.2927536231884061E-2</v>
      </c>
      <c r="L42" s="45"/>
      <c r="M42" s="47">
        <f t="shared" si="9"/>
        <v>-1</v>
      </c>
      <c r="N42" s="45"/>
      <c r="O42" s="47">
        <f t="shared" si="10"/>
        <v>-1</v>
      </c>
      <c r="P42" s="109"/>
      <c r="Q42" s="15"/>
      <c r="R42" s="15"/>
      <c r="S42" s="15"/>
      <c r="T42" s="15"/>
    </row>
    <row r="43" spans="1:20" x14ac:dyDescent="0.25">
      <c r="A43" s="39">
        <v>55405</v>
      </c>
      <c r="B43" s="40" t="s">
        <v>54</v>
      </c>
      <c r="C43" s="41">
        <v>0</v>
      </c>
      <c r="D43" s="43">
        <v>0</v>
      </c>
      <c r="E43" s="42">
        <v>1113</v>
      </c>
      <c r="F43" s="43">
        <v>1162</v>
      </c>
      <c r="G43" s="42">
        <v>1113</v>
      </c>
      <c r="H43" s="44">
        <v>441</v>
      </c>
      <c r="I43" s="43">
        <v>1113</v>
      </c>
      <c r="J43" s="45">
        <v>1000</v>
      </c>
      <c r="K43" s="47">
        <f t="shared" si="8"/>
        <v>-0.10152740341419586</v>
      </c>
      <c r="L43" s="45"/>
      <c r="M43" s="47">
        <v>1</v>
      </c>
      <c r="N43" s="45"/>
      <c r="O43" s="47">
        <f t="shared" si="10"/>
        <v>-1</v>
      </c>
      <c r="P43" s="109"/>
      <c r="Q43" s="15"/>
      <c r="R43" s="15"/>
      <c r="S43" s="15"/>
      <c r="T43" s="15"/>
    </row>
    <row r="44" spans="1:20" x14ac:dyDescent="0.25">
      <c r="A44" s="39">
        <v>55410</v>
      </c>
      <c r="B44" s="40" t="s">
        <v>53</v>
      </c>
      <c r="C44" s="41">
        <v>32464</v>
      </c>
      <c r="D44" s="43">
        <v>25247</v>
      </c>
      <c r="E44" s="42">
        <v>51000</v>
      </c>
      <c r="F44" s="43">
        <v>50688</v>
      </c>
      <c r="G44" s="42">
        <v>64086</v>
      </c>
      <c r="H44" s="44">
        <v>32812</v>
      </c>
      <c r="I44" s="43">
        <v>64086</v>
      </c>
      <c r="J44" s="45">
        <v>75000</v>
      </c>
      <c r="K44" s="47">
        <f>(J44-G44)/G44</f>
        <v>0.17030240614174702</v>
      </c>
      <c r="L44" s="45"/>
      <c r="M44" s="47">
        <f>(L44-G44)/G44</f>
        <v>-1</v>
      </c>
      <c r="N44" s="45"/>
      <c r="O44" s="47">
        <f t="shared" si="10"/>
        <v>-1</v>
      </c>
      <c r="P44" s="109"/>
      <c r="Q44" s="15"/>
      <c r="R44" s="15"/>
      <c r="S44" s="15"/>
      <c r="T44" s="15"/>
    </row>
    <row r="45" spans="1:20" x14ac:dyDescent="0.25">
      <c r="A45" s="49">
        <v>56200</v>
      </c>
      <c r="B45" s="50" t="s">
        <v>55</v>
      </c>
      <c r="C45" s="51">
        <v>0</v>
      </c>
      <c r="D45" s="53">
        <v>0</v>
      </c>
      <c r="E45" s="52">
        <v>0</v>
      </c>
      <c r="F45" s="53">
        <v>0</v>
      </c>
      <c r="G45" s="52">
        <v>0</v>
      </c>
      <c r="H45" s="54">
        <v>0</v>
      </c>
      <c r="I45" s="53">
        <v>0</v>
      </c>
      <c r="J45" s="55">
        <v>0</v>
      </c>
      <c r="K45" s="57">
        <v>0</v>
      </c>
      <c r="L45" s="55"/>
      <c r="M45" s="57">
        <v>0</v>
      </c>
      <c r="N45" s="55"/>
      <c r="O45" s="57">
        <v>0</v>
      </c>
      <c r="P45" s="58"/>
      <c r="Q45" s="15"/>
      <c r="R45" s="15"/>
      <c r="S45" s="15"/>
      <c r="T45" s="15"/>
    </row>
    <row r="46" spans="1:20" x14ac:dyDescent="0.25">
      <c r="A46" s="25"/>
      <c r="B46" s="25"/>
      <c r="C46" s="74">
        <f t="shared" ref="C46:J46" si="11">SUM(C33:C45)</f>
        <v>115069</v>
      </c>
      <c r="D46" s="74">
        <f t="shared" si="11"/>
        <v>114867</v>
      </c>
      <c r="E46" s="74">
        <f t="shared" si="11"/>
        <v>149723</v>
      </c>
      <c r="F46" s="74">
        <f t="shared" si="11"/>
        <v>149698</v>
      </c>
      <c r="G46" s="74">
        <f t="shared" si="11"/>
        <v>171249</v>
      </c>
      <c r="H46" s="74">
        <f t="shared" si="11"/>
        <v>121157</v>
      </c>
      <c r="I46" s="74">
        <f t="shared" si="11"/>
        <v>171209</v>
      </c>
      <c r="J46" s="75">
        <f t="shared" si="11"/>
        <v>185717</v>
      </c>
      <c r="K46" s="62">
        <f>(J46-G46)/G46</f>
        <v>8.4485164876875199E-2</v>
      </c>
      <c r="L46" s="75">
        <f>SUM(L33:L45)</f>
        <v>0</v>
      </c>
      <c r="M46" s="62">
        <f>(L46-G46)/G46</f>
        <v>-1</v>
      </c>
      <c r="N46" s="75">
        <f>SUM(N33:N45)</f>
        <v>0</v>
      </c>
      <c r="O46" s="62">
        <f>(N46-G46)/G46</f>
        <v>-1</v>
      </c>
      <c r="P46" s="75">
        <f>SUM(P33:P45)</f>
        <v>0</v>
      </c>
      <c r="Q46" s="15"/>
      <c r="R46" s="15"/>
      <c r="S46" s="15"/>
      <c r="T46" s="15"/>
    </row>
    <row r="47" spans="1:20" x14ac:dyDescent="0.25">
      <c r="A47" s="25"/>
      <c r="B47" s="25"/>
      <c r="C47" s="74"/>
      <c r="D47" s="74"/>
      <c r="E47" s="74"/>
      <c r="F47" s="74"/>
      <c r="G47" s="74"/>
      <c r="H47" s="74"/>
      <c r="I47" s="74"/>
      <c r="J47" s="66"/>
      <c r="K47" s="62"/>
      <c r="L47" s="143"/>
      <c r="M47" s="70"/>
      <c r="N47" s="143"/>
      <c r="O47" s="70"/>
      <c r="P47" s="143"/>
      <c r="Q47" s="15"/>
      <c r="R47" s="15"/>
      <c r="S47" s="15"/>
      <c r="T47" s="15"/>
    </row>
    <row r="48" spans="1:20" x14ac:dyDescent="0.25">
      <c r="A48" s="59" t="s">
        <v>15</v>
      </c>
      <c r="B48" s="25"/>
      <c r="C48" s="65"/>
      <c r="D48" s="65"/>
      <c r="E48" s="65"/>
      <c r="F48" s="65"/>
      <c r="G48" s="65"/>
      <c r="H48" s="65"/>
      <c r="I48" s="65"/>
      <c r="J48" s="66"/>
      <c r="K48" s="62"/>
      <c r="L48" s="66"/>
      <c r="M48" s="62"/>
      <c r="N48" s="66"/>
      <c r="O48" s="62"/>
      <c r="P48" s="72"/>
      <c r="Q48" s="15"/>
      <c r="R48" s="15"/>
      <c r="S48" s="15"/>
      <c r="T48" s="15"/>
    </row>
    <row r="49" spans="1:20" x14ac:dyDescent="0.25">
      <c r="A49" s="29">
        <v>59424</v>
      </c>
      <c r="B49" s="30" t="s">
        <v>230</v>
      </c>
      <c r="C49" s="31">
        <v>64000</v>
      </c>
      <c r="D49" s="33">
        <v>63000</v>
      </c>
      <c r="E49" s="32">
        <v>0</v>
      </c>
      <c r="F49" s="33">
        <v>0</v>
      </c>
      <c r="G49" s="32">
        <v>0</v>
      </c>
      <c r="H49" s="34">
        <v>0</v>
      </c>
      <c r="I49" s="33">
        <v>0</v>
      </c>
      <c r="J49" s="35"/>
      <c r="K49" s="37">
        <v>0</v>
      </c>
      <c r="L49" s="35"/>
      <c r="M49" s="37">
        <v>0</v>
      </c>
      <c r="N49" s="35"/>
      <c r="O49" s="37">
        <v>0</v>
      </c>
      <c r="P49" s="106"/>
      <c r="Q49" s="15"/>
      <c r="R49" s="15"/>
      <c r="S49" s="15"/>
      <c r="T49" s="15"/>
    </row>
    <row r="50" spans="1:20" x14ac:dyDescent="0.25">
      <c r="A50" s="39">
        <v>59425</v>
      </c>
      <c r="B50" s="40" t="s">
        <v>231</v>
      </c>
      <c r="C50" s="41">
        <v>5639</v>
      </c>
      <c r="D50" s="43">
        <v>9000</v>
      </c>
      <c r="E50" s="42">
        <v>0</v>
      </c>
      <c r="F50" s="43">
        <v>0</v>
      </c>
      <c r="G50" s="42">
        <v>0</v>
      </c>
      <c r="H50" s="44">
        <v>0</v>
      </c>
      <c r="I50" s="43">
        <v>0</v>
      </c>
      <c r="J50" s="45"/>
      <c r="K50" s="47">
        <v>0</v>
      </c>
      <c r="L50" s="45"/>
      <c r="M50" s="47">
        <v>0</v>
      </c>
      <c r="N50" s="45"/>
      <c r="O50" s="47">
        <v>0</v>
      </c>
      <c r="P50" s="109"/>
      <c r="Q50" s="15"/>
      <c r="R50" s="15"/>
      <c r="S50" s="15"/>
      <c r="T50" s="15"/>
    </row>
    <row r="51" spans="1:20" x14ac:dyDescent="0.25">
      <c r="A51" s="39">
        <v>59427</v>
      </c>
      <c r="B51" s="40" t="s">
        <v>232</v>
      </c>
      <c r="C51" s="41">
        <v>0</v>
      </c>
      <c r="D51" s="43">
        <v>0</v>
      </c>
      <c r="E51" s="42">
        <v>0</v>
      </c>
      <c r="F51" s="43">
        <v>0</v>
      </c>
      <c r="G51" s="42">
        <v>0</v>
      </c>
      <c r="H51" s="44">
        <v>0</v>
      </c>
      <c r="I51" s="43">
        <v>0</v>
      </c>
      <c r="J51" s="45"/>
      <c r="K51" s="47">
        <v>0</v>
      </c>
      <c r="L51" s="45"/>
      <c r="M51" s="47">
        <v>0</v>
      </c>
      <c r="N51" s="45"/>
      <c r="O51" s="47">
        <v>0</v>
      </c>
      <c r="P51" s="109"/>
      <c r="Q51" s="15"/>
      <c r="R51" s="15"/>
      <c r="S51" s="15"/>
      <c r="T51" s="15"/>
    </row>
    <row r="52" spans="1:20" x14ac:dyDescent="0.25">
      <c r="A52" s="39">
        <v>59428</v>
      </c>
      <c r="B52" s="40" t="s">
        <v>233</v>
      </c>
      <c r="C52" s="41">
        <v>16000</v>
      </c>
      <c r="D52" s="43">
        <v>23000</v>
      </c>
      <c r="E52" s="42">
        <v>0</v>
      </c>
      <c r="F52" s="43">
        <v>0</v>
      </c>
      <c r="G52" s="42">
        <v>0</v>
      </c>
      <c r="H52" s="44">
        <v>0</v>
      </c>
      <c r="I52" s="43">
        <v>0</v>
      </c>
      <c r="J52" s="45"/>
      <c r="K52" s="47">
        <v>0</v>
      </c>
      <c r="L52" s="45"/>
      <c r="M52" s="47">
        <v>0</v>
      </c>
      <c r="N52" s="45"/>
      <c r="O52" s="47">
        <v>0</v>
      </c>
      <c r="P52" s="109"/>
      <c r="Q52" s="15"/>
      <c r="R52" s="15"/>
      <c r="S52" s="15"/>
      <c r="T52" s="15"/>
    </row>
    <row r="53" spans="1:20" x14ac:dyDescent="0.25">
      <c r="A53" s="39">
        <v>59431</v>
      </c>
      <c r="B53" s="40" t="s">
        <v>234</v>
      </c>
      <c r="C53" s="41">
        <v>2000</v>
      </c>
      <c r="D53" s="43">
        <v>0</v>
      </c>
      <c r="E53" s="42">
        <v>0</v>
      </c>
      <c r="F53" s="43">
        <v>0</v>
      </c>
      <c r="G53" s="42">
        <v>0</v>
      </c>
      <c r="H53" s="44">
        <v>0</v>
      </c>
      <c r="I53" s="43">
        <v>0</v>
      </c>
      <c r="J53" s="45"/>
      <c r="K53" s="47">
        <v>0</v>
      </c>
      <c r="L53" s="45"/>
      <c r="M53" s="47">
        <v>0</v>
      </c>
      <c r="N53" s="45"/>
      <c r="O53" s="47">
        <v>0</v>
      </c>
      <c r="P53" s="109"/>
      <c r="Q53" s="15"/>
      <c r="R53" s="15"/>
      <c r="S53" s="15"/>
      <c r="T53" s="15"/>
    </row>
    <row r="54" spans="1:20" x14ac:dyDescent="0.25">
      <c r="A54" s="39">
        <v>59432</v>
      </c>
      <c r="B54" s="40" t="s">
        <v>235</v>
      </c>
      <c r="C54" s="41">
        <v>8000</v>
      </c>
      <c r="D54" s="43">
        <v>8000</v>
      </c>
      <c r="E54" s="42">
        <v>8000</v>
      </c>
      <c r="F54" s="43">
        <v>8000</v>
      </c>
      <c r="G54" s="42">
        <v>0</v>
      </c>
      <c r="H54" s="44">
        <v>0</v>
      </c>
      <c r="I54" s="43">
        <v>0</v>
      </c>
      <c r="J54" s="45"/>
      <c r="K54" s="47">
        <v>0</v>
      </c>
      <c r="L54" s="45"/>
      <c r="M54" s="47" t="e">
        <f>(L54-G54)/G54</f>
        <v>#DIV/0!</v>
      </c>
      <c r="N54" s="45"/>
      <c r="O54" s="47" t="e">
        <f>(N54-G54)/G54</f>
        <v>#DIV/0!</v>
      </c>
      <c r="P54" s="109"/>
      <c r="Q54" s="15"/>
      <c r="R54" s="15"/>
      <c r="S54" s="15"/>
      <c r="T54" s="15"/>
    </row>
    <row r="55" spans="1:20" x14ac:dyDescent="0.25">
      <c r="A55" s="39">
        <v>59433</v>
      </c>
      <c r="B55" s="25" t="s">
        <v>236</v>
      </c>
      <c r="C55" s="41">
        <v>6500</v>
      </c>
      <c r="D55" s="43">
        <v>0</v>
      </c>
      <c r="E55" s="44">
        <v>0</v>
      </c>
      <c r="F55" s="43">
        <v>0</v>
      </c>
      <c r="G55" s="44">
        <v>0</v>
      </c>
      <c r="H55" s="44">
        <v>0</v>
      </c>
      <c r="I55" s="43">
        <v>0</v>
      </c>
      <c r="J55" s="45"/>
      <c r="K55" s="47">
        <v>0</v>
      </c>
      <c r="L55" s="45"/>
      <c r="M55" s="47">
        <v>0</v>
      </c>
      <c r="N55" s="45"/>
      <c r="O55" s="47">
        <v>0</v>
      </c>
      <c r="P55" s="109"/>
      <c r="Q55" s="15"/>
      <c r="R55" s="15"/>
      <c r="S55" s="15"/>
      <c r="T55" s="15"/>
    </row>
    <row r="56" spans="1:20" x14ac:dyDescent="0.25">
      <c r="A56" s="39">
        <v>59436</v>
      </c>
      <c r="B56" s="25" t="s">
        <v>237</v>
      </c>
      <c r="C56" s="41">
        <v>0</v>
      </c>
      <c r="D56" s="43">
        <v>0</v>
      </c>
      <c r="E56" s="44">
        <v>0</v>
      </c>
      <c r="F56" s="43">
        <v>0</v>
      </c>
      <c r="G56" s="44">
        <v>1500</v>
      </c>
      <c r="H56" s="44">
        <v>1500</v>
      </c>
      <c r="I56" s="43">
        <v>1500</v>
      </c>
      <c r="J56" s="45">
        <v>1500</v>
      </c>
      <c r="K56" s="47">
        <v>1</v>
      </c>
      <c r="L56" s="45"/>
      <c r="M56" s="47">
        <v>1</v>
      </c>
      <c r="N56" s="45"/>
      <c r="O56" s="47">
        <v>1</v>
      </c>
      <c r="P56" s="109"/>
      <c r="Q56" s="15"/>
      <c r="R56" s="15"/>
      <c r="S56" s="15"/>
      <c r="T56" s="15"/>
    </row>
    <row r="57" spans="1:20" x14ac:dyDescent="0.25">
      <c r="A57" s="39">
        <v>59445</v>
      </c>
      <c r="B57" s="25" t="s">
        <v>238</v>
      </c>
      <c r="C57" s="41">
        <v>0</v>
      </c>
      <c r="D57" s="43">
        <v>0</v>
      </c>
      <c r="E57" s="44">
        <v>0</v>
      </c>
      <c r="F57" s="43">
        <v>0</v>
      </c>
      <c r="G57" s="44">
        <v>4000</v>
      </c>
      <c r="H57" s="44">
        <v>4000</v>
      </c>
      <c r="I57" s="43">
        <v>4000</v>
      </c>
      <c r="J57" s="45">
        <v>4000</v>
      </c>
      <c r="K57" s="47">
        <v>1</v>
      </c>
      <c r="L57" s="45"/>
      <c r="M57" s="47">
        <v>1</v>
      </c>
      <c r="N57" s="45"/>
      <c r="O57" s="47">
        <v>1</v>
      </c>
      <c r="P57" s="109"/>
      <c r="Q57" s="15"/>
      <c r="R57" s="15"/>
      <c r="S57" s="15"/>
      <c r="T57" s="15"/>
    </row>
    <row r="58" spans="1:20" x14ac:dyDescent="0.25">
      <c r="A58" s="39">
        <v>59467</v>
      </c>
      <c r="B58" s="25" t="s">
        <v>239</v>
      </c>
      <c r="C58" s="41">
        <v>4000</v>
      </c>
      <c r="D58" s="43">
        <v>33331</v>
      </c>
      <c r="E58" s="44">
        <v>9000</v>
      </c>
      <c r="F58" s="43">
        <v>9000</v>
      </c>
      <c r="G58" s="44">
        <v>9000</v>
      </c>
      <c r="H58" s="44">
        <v>9000</v>
      </c>
      <c r="I58" s="43">
        <v>9000</v>
      </c>
      <c r="J58" s="45">
        <v>9000</v>
      </c>
      <c r="K58" s="47">
        <v>0</v>
      </c>
      <c r="L58" s="45"/>
      <c r="M58" s="47">
        <f>(L58-G58)/G58</f>
        <v>-1</v>
      </c>
      <c r="N58" s="45"/>
      <c r="O58" s="47">
        <f>(N58-G58)/G58</f>
        <v>-1</v>
      </c>
      <c r="P58" s="109"/>
      <c r="Q58" s="15"/>
      <c r="R58" s="15"/>
      <c r="S58" s="15"/>
      <c r="T58" s="15"/>
    </row>
    <row r="59" spans="1:20" x14ac:dyDescent="0.25">
      <c r="A59" s="49">
        <v>59480</v>
      </c>
      <c r="B59" s="77" t="s">
        <v>240</v>
      </c>
      <c r="C59" s="51">
        <v>0</v>
      </c>
      <c r="D59" s="53">
        <v>0</v>
      </c>
      <c r="E59" s="54">
        <v>8000</v>
      </c>
      <c r="F59" s="53">
        <v>8000</v>
      </c>
      <c r="G59" s="54">
        <v>0</v>
      </c>
      <c r="H59" s="54">
        <v>0</v>
      </c>
      <c r="I59" s="53">
        <v>0</v>
      </c>
      <c r="J59" s="55"/>
      <c r="K59" s="57">
        <v>0</v>
      </c>
      <c r="L59" s="119"/>
      <c r="M59" s="57" t="e">
        <f>(L59-G59)/G59</f>
        <v>#DIV/0!</v>
      </c>
      <c r="N59" s="55"/>
      <c r="O59" s="57">
        <v>-1</v>
      </c>
      <c r="P59" s="58"/>
      <c r="Q59" s="15"/>
      <c r="R59" s="15"/>
      <c r="S59" s="15"/>
      <c r="T59" s="15"/>
    </row>
    <row r="60" spans="1:20" x14ac:dyDescent="0.25">
      <c r="A60" s="25"/>
      <c r="B60" s="25"/>
      <c r="C60" s="74">
        <f t="shared" ref="C60:J60" si="12">SUM(C49:C59)</f>
        <v>106139</v>
      </c>
      <c r="D60" s="74">
        <f t="shared" si="12"/>
        <v>136331</v>
      </c>
      <c r="E60" s="74">
        <f t="shared" si="12"/>
        <v>25000</v>
      </c>
      <c r="F60" s="74">
        <f t="shared" si="12"/>
        <v>25000</v>
      </c>
      <c r="G60" s="74">
        <f t="shared" si="12"/>
        <v>14500</v>
      </c>
      <c r="H60" s="74">
        <f t="shared" si="12"/>
        <v>14500</v>
      </c>
      <c r="I60" s="74">
        <f t="shared" si="12"/>
        <v>14500</v>
      </c>
      <c r="J60" s="75">
        <f t="shared" si="12"/>
        <v>14500</v>
      </c>
      <c r="K60" s="62">
        <f>(J60-G60)/G60</f>
        <v>0</v>
      </c>
      <c r="L60" s="75">
        <f>SUM(L49:L59)</f>
        <v>0</v>
      </c>
      <c r="M60" s="62">
        <f>(L60-G60)/G60</f>
        <v>-1</v>
      </c>
      <c r="N60" s="75">
        <f>SUM(N49:N59)</f>
        <v>0</v>
      </c>
      <c r="O60" s="62">
        <f>(N60-G60)/G60</f>
        <v>-1</v>
      </c>
      <c r="P60" s="75">
        <f>SUM(P49:P59)</f>
        <v>0</v>
      </c>
      <c r="Q60" s="15"/>
      <c r="R60" s="15"/>
      <c r="S60" s="15"/>
      <c r="T60" s="15"/>
    </row>
    <row r="61" spans="1:20" x14ac:dyDescent="0.25">
      <c r="A61" s="25"/>
      <c r="B61" s="25"/>
      <c r="C61" s="65"/>
      <c r="D61" s="65"/>
      <c r="E61" s="65"/>
      <c r="F61" s="65"/>
      <c r="G61" s="65"/>
      <c r="H61" s="65"/>
      <c r="I61" s="65"/>
      <c r="J61" s="66"/>
      <c r="K61" s="62"/>
      <c r="L61" s="66"/>
      <c r="M61" s="62"/>
      <c r="N61" s="66"/>
      <c r="O61" s="62"/>
      <c r="P61" s="72"/>
      <c r="Q61" s="15"/>
      <c r="R61" s="15"/>
      <c r="S61" s="15"/>
      <c r="T61" s="15"/>
    </row>
    <row r="62" spans="1:20" x14ac:dyDescent="0.25">
      <c r="A62" s="59" t="s">
        <v>241</v>
      </c>
      <c r="B62" s="25"/>
      <c r="C62" s="74">
        <f t="shared" ref="C62:J62" si="13">C18+C30+C46+C60</f>
        <v>1048128</v>
      </c>
      <c r="D62" s="74">
        <f t="shared" si="13"/>
        <v>1182244</v>
      </c>
      <c r="E62" s="74">
        <f t="shared" si="13"/>
        <v>1217206</v>
      </c>
      <c r="F62" s="74">
        <f t="shared" si="13"/>
        <v>1376690</v>
      </c>
      <c r="G62" s="74">
        <f t="shared" si="13"/>
        <v>1568262</v>
      </c>
      <c r="H62" s="74">
        <f t="shared" si="13"/>
        <v>768905</v>
      </c>
      <c r="I62" s="74">
        <f t="shared" si="13"/>
        <v>1569722</v>
      </c>
      <c r="J62" s="75">
        <f t="shared" si="13"/>
        <v>1653384</v>
      </c>
      <c r="K62" s="62">
        <f>(J62-G62)/G62</f>
        <v>5.4277920398504841E-2</v>
      </c>
      <c r="L62" s="75">
        <f>L18+L30+L46+L60</f>
        <v>0</v>
      </c>
      <c r="M62" s="62">
        <f>(L62-G62)/G62</f>
        <v>-1</v>
      </c>
      <c r="N62" s="75">
        <f>N18+N30+N46+N60</f>
        <v>0</v>
      </c>
      <c r="O62" s="62">
        <f>(N62-G62)/G62</f>
        <v>-1</v>
      </c>
      <c r="P62" s="75">
        <f>P18+P30+P46+P60</f>
        <v>0</v>
      </c>
      <c r="Q62" s="15"/>
      <c r="R62" s="15"/>
      <c r="S62" s="15"/>
      <c r="T62" s="15"/>
    </row>
    <row r="63" spans="1:20" x14ac:dyDescent="0.25">
      <c r="A63" s="25"/>
      <c r="B63" s="25"/>
      <c r="C63" s="65"/>
      <c r="D63" s="65"/>
      <c r="E63" s="65"/>
      <c r="F63" s="65"/>
      <c r="G63" s="65"/>
      <c r="H63" s="65"/>
      <c r="I63" s="65"/>
      <c r="J63" s="66"/>
      <c r="K63" s="62"/>
      <c r="L63" s="66"/>
      <c r="M63" s="62"/>
      <c r="N63" s="66"/>
      <c r="O63" s="62"/>
      <c r="P63" s="72"/>
      <c r="Q63" s="15"/>
      <c r="R63" s="15"/>
      <c r="S63" s="15"/>
      <c r="T63" s="15"/>
    </row>
    <row r="64" spans="1:20" x14ac:dyDescent="0.25">
      <c r="A64" s="25"/>
      <c r="B64" s="25"/>
      <c r="C64" s="65"/>
      <c r="D64" s="65"/>
      <c r="E64" s="65"/>
      <c r="F64" s="65"/>
      <c r="G64" s="65"/>
      <c r="H64" s="65"/>
      <c r="I64" s="65"/>
      <c r="J64" s="66"/>
      <c r="K64" s="62"/>
      <c r="L64" s="66"/>
      <c r="M64" s="62"/>
      <c r="N64" s="66"/>
      <c r="O64" s="62"/>
      <c r="P64" s="72"/>
      <c r="Q64" s="15"/>
      <c r="R64" s="15"/>
      <c r="S64" s="15"/>
      <c r="T64" s="15"/>
    </row>
    <row r="65" spans="1:20" ht="16.5" thickBot="1" x14ac:dyDescent="0.3">
      <c r="A65" s="79" t="s">
        <v>242</v>
      </c>
      <c r="B65" s="79"/>
      <c r="C65" s="80">
        <f t="shared" ref="C65:P65" si="14">C62</f>
        <v>1048128</v>
      </c>
      <c r="D65" s="80">
        <f t="shared" si="14"/>
        <v>1182244</v>
      </c>
      <c r="E65" s="80">
        <f t="shared" si="14"/>
        <v>1217206</v>
      </c>
      <c r="F65" s="80">
        <f t="shared" si="14"/>
        <v>1376690</v>
      </c>
      <c r="G65" s="80">
        <f t="shared" si="14"/>
        <v>1568262</v>
      </c>
      <c r="H65" s="80">
        <f t="shared" si="14"/>
        <v>768905</v>
      </c>
      <c r="I65" s="80">
        <f t="shared" si="14"/>
        <v>1569722</v>
      </c>
      <c r="J65" s="81">
        <f t="shared" si="14"/>
        <v>1653384</v>
      </c>
      <c r="K65" s="82">
        <f>(J65-G65)/G65</f>
        <v>5.4277920398504841E-2</v>
      </c>
      <c r="L65" s="81">
        <f>L62</f>
        <v>0</v>
      </c>
      <c r="M65" s="82">
        <f>(L65-G65)/G65</f>
        <v>-1</v>
      </c>
      <c r="N65" s="81">
        <f t="shared" si="14"/>
        <v>0</v>
      </c>
      <c r="O65" s="82">
        <f>(N65-G65)/G65</f>
        <v>-1</v>
      </c>
      <c r="P65" s="81">
        <f t="shared" si="14"/>
        <v>0</v>
      </c>
      <c r="Q65" s="15"/>
      <c r="R65" s="15"/>
      <c r="S65" s="15"/>
      <c r="T65" s="15"/>
    </row>
    <row r="66" spans="1:20" x14ac:dyDescent="0.25">
      <c r="A66" s="25"/>
      <c r="B66" s="25"/>
      <c r="C66" s="65"/>
      <c r="D66" s="65"/>
      <c r="E66" s="65"/>
      <c r="F66" s="65"/>
      <c r="G66" s="65"/>
      <c r="H66" s="65"/>
      <c r="I66" s="65"/>
      <c r="J66" s="65"/>
      <c r="K66" s="83"/>
      <c r="L66" s="65"/>
      <c r="M66" s="83"/>
      <c r="N66" s="65"/>
      <c r="O66" s="65"/>
      <c r="P66" s="83"/>
      <c r="Q66" s="15"/>
      <c r="R66" s="15"/>
      <c r="S66" s="15"/>
      <c r="T66" s="15"/>
    </row>
    <row r="67" spans="1:20" x14ac:dyDescent="0.25">
      <c r="A67" s="25"/>
      <c r="B67" s="25"/>
      <c r="C67" s="65"/>
      <c r="D67" s="65"/>
      <c r="E67" s="65"/>
      <c r="F67" s="65"/>
      <c r="G67" s="65"/>
      <c r="H67" s="65"/>
      <c r="I67" s="65"/>
      <c r="J67" s="65"/>
      <c r="K67" s="83"/>
      <c r="L67" s="65"/>
      <c r="M67" s="83"/>
      <c r="N67" s="65"/>
      <c r="O67" s="65"/>
      <c r="P67" s="83"/>
      <c r="Q67" s="15"/>
      <c r="R67" s="15"/>
      <c r="S67" s="15"/>
      <c r="T67" s="15"/>
    </row>
    <row r="68" spans="1:20" x14ac:dyDescent="0.25">
      <c r="A68" s="25"/>
      <c r="B68" s="25"/>
      <c r="C68" s="65"/>
      <c r="D68" s="65"/>
      <c r="E68" s="65"/>
      <c r="F68" s="65"/>
      <c r="G68" s="65"/>
      <c r="H68" s="65"/>
      <c r="I68" s="65"/>
      <c r="J68" s="65"/>
      <c r="K68" s="83"/>
      <c r="L68" s="65"/>
      <c r="M68" s="83"/>
      <c r="N68" s="65"/>
      <c r="O68" s="65"/>
      <c r="P68" s="83"/>
      <c r="Q68" s="15"/>
      <c r="R68" s="15"/>
      <c r="S68" s="15"/>
      <c r="T68" s="15"/>
    </row>
    <row r="69" spans="1:20" x14ac:dyDescent="0.25">
      <c r="A69" s="25"/>
      <c r="B69" s="25"/>
      <c r="C69" s="65"/>
      <c r="D69" s="65"/>
      <c r="E69" s="65"/>
      <c r="F69" s="65"/>
      <c r="G69" s="65"/>
      <c r="H69" s="65"/>
      <c r="I69" s="65"/>
      <c r="J69" s="65"/>
      <c r="K69" s="83"/>
      <c r="L69" s="65"/>
      <c r="M69" s="83"/>
      <c r="N69" s="65"/>
      <c r="O69" s="65"/>
      <c r="P69" s="83"/>
      <c r="Q69" s="15"/>
      <c r="R69" s="15"/>
      <c r="S69" s="15"/>
      <c r="T69" s="15"/>
    </row>
    <row r="70" spans="1:20" x14ac:dyDescent="0.25">
      <c r="A70" s="25"/>
      <c r="B70" s="25"/>
      <c r="C70" s="65"/>
      <c r="D70" s="65"/>
      <c r="E70" s="65"/>
      <c r="F70" s="65"/>
      <c r="G70" s="65"/>
      <c r="H70" s="65"/>
      <c r="I70" s="65"/>
      <c r="J70" s="65"/>
      <c r="K70" s="83"/>
      <c r="L70" s="65"/>
      <c r="M70" s="83"/>
      <c r="N70" s="65"/>
      <c r="O70" s="65"/>
      <c r="P70" s="83"/>
      <c r="Q70" s="15"/>
      <c r="R70" s="15"/>
      <c r="S70" s="15"/>
      <c r="T70" s="15"/>
    </row>
    <row r="71" spans="1:20" x14ac:dyDescent="0.25">
      <c r="A71" s="25"/>
      <c r="B71" s="25"/>
      <c r="C71" s="65"/>
      <c r="D71" s="65"/>
      <c r="E71" s="65"/>
      <c r="F71" s="65"/>
      <c r="G71" s="65"/>
      <c r="H71" s="65"/>
      <c r="I71" s="65"/>
      <c r="J71" s="65"/>
      <c r="K71" s="83"/>
      <c r="L71" s="65"/>
      <c r="M71" s="83"/>
      <c r="N71" s="65"/>
      <c r="O71" s="65"/>
      <c r="P71" s="83"/>
      <c r="Q71" s="15"/>
      <c r="R71" s="15"/>
      <c r="S71" s="15"/>
      <c r="T71" s="15"/>
    </row>
    <row r="72" spans="1:20" x14ac:dyDescent="0.25">
      <c r="A72" s="25"/>
      <c r="B72" s="25"/>
      <c r="C72" s="65"/>
      <c r="D72" s="65"/>
      <c r="E72" s="65"/>
      <c r="F72" s="65"/>
      <c r="G72" s="65"/>
      <c r="H72" s="65"/>
      <c r="I72" s="65"/>
      <c r="J72" s="65"/>
      <c r="K72" s="83"/>
      <c r="L72" s="65"/>
      <c r="M72" s="83"/>
      <c r="N72" s="65"/>
      <c r="O72" s="65"/>
      <c r="P72" s="83"/>
      <c r="Q72" s="15"/>
      <c r="R72" s="15"/>
      <c r="S72" s="15"/>
      <c r="T72" s="15"/>
    </row>
    <row r="73" spans="1:20" x14ac:dyDescent="0.25">
      <c r="A73" s="25"/>
      <c r="B73" s="25"/>
      <c r="C73" s="65"/>
      <c r="D73" s="65"/>
      <c r="E73" s="65"/>
      <c r="F73" s="65"/>
      <c r="G73" s="65"/>
      <c r="H73" s="65"/>
      <c r="I73" s="65"/>
      <c r="J73" s="65"/>
      <c r="K73" s="83"/>
      <c r="L73" s="65"/>
      <c r="M73" s="83"/>
      <c r="N73" s="65"/>
      <c r="O73" s="65"/>
      <c r="P73" s="83"/>
      <c r="Q73" s="15"/>
      <c r="R73" s="15"/>
      <c r="S73" s="15"/>
      <c r="T73" s="15"/>
    </row>
    <row r="74" spans="1:20" x14ac:dyDescent="0.25">
      <c r="A74" s="25"/>
      <c r="B74" s="25"/>
      <c r="C74" s="65"/>
      <c r="D74" s="65"/>
      <c r="E74" s="65"/>
      <c r="F74" s="65"/>
      <c r="G74" s="65"/>
      <c r="H74" s="65"/>
      <c r="I74" s="65"/>
      <c r="J74" s="65"/>
      <c r="K74" s="25"/>
      <c r="L74" s="65"/>
      <c r="M74" s="25"/>
      <c r="N74" s="65"/>
      <c r="O74" s="65"/>
      <c r="P74" s="25"/>
      <c r="Q74" s="15"/>
      <c r="R74" s="15"/>
      <c r="S74" s="15"/>
      <c r="T74" s="15"/>
    </row>
    <row r="75" spans="1:20" x14ac:dyDescent="0.25">
      <c r="A75" s="25"/>
      <c r="B75" s="25"/>
      <c r="C75" s="65"/>
      <c r="D75" s="65"/>
      <c r="E75" s="65"/>
      <c r="F75" s="65"/>
      <c r="G75" s="65"/>
      <c r="H75" s="65"/>
      <c r="I75" s="65"/>
      <c r="J75" s="65"/>
      <c r="K75" s="25"/>
      <c r="L75" s="65"/>
      <c r="M75" s="25"/>
      <c r="N75" s="65"/>
      <c r="O75" s="65"/>
      <c r="P75" s="25"/>
      <c r="Q75" s="15"/>
      <c r="R75" s="15"/>
      <c r="S75" s="15"/>
      <c r="T75" s="15"/>
    </row>
    <row r="76" spans="1:20" x14ac:dyDescent="0.25">
      <c r="A76" s="25"/>
      <c r="B76" s="25"/>
      <c r="C76" s="65"/>
      <c r="D76" s="65"/>
      <c r="E76" s="65"/>
      <c r="F76" s="65"/>
      <c r="G76" s="65"/>
      <c r="H76" s="65"/>
      <c r="I76" s="65"/>
      <c r="J76" s="65"/>
      <c r="K76" s="25"/>
      <c r="L76" s="65"/>
      <c r="M76" s="25"/>
      <c r="N76" s="65"/>
      <c r="O76" s="65"/>
      <c r="P76" s="25"/>
      <c r="Q76" s="15"/>
      <c r="R76" s="15"/>
      <c r="S76" s="15"/>
      <c r="T76" s="15"/>
    </row>
    <row r="77" spans="1:20" x14ac:dyDescent="0.25">
      <c r="A77" s="25"/>
      <c r="B77" s="25"/>
      <c r="C77" s="25"/>
      <c r="D77" s="25"/>
      <c r="E77" s="25"/>
      <c r="F77" s="25"/>
      <c r="G77" s="25"/>
      <c r="H77" s="25"/>
      <c r="I77" s="25"/>
      <c r="J77" s="25"/>
      <c r="K77" s="25"/>
      <c r="L77" s="25"/>
      <c r="M77" s="25"/>
      <c r="N77" s="25"/>
      <c r="O77" s="25"/>
      <c r="P77" s="25"/>
      <c r="Q77" s="15"/>
      <c r="R77" s="15"/>
      <c r="S77" s="15"/>
      <c r="T77" s="15"/>
    </row>
    <row r="78" spans="1:20" x14ac:dyDescent="0.25">
      <c r="A78" s="25"/>
      <c r="B78" s="25"/>
      <c r="C78" s="25"/>
      <c r="D78" s="25"/>
      <c r="E78" s="25"/>
      <c r="F78" s="25"/>
      <c r="G78" s="25"/>
      <c r="H78" s="25"/>
      <c r="I78" s="25"/>
      <c r="J78" s="25"/>
      <c r="K78" s="25"/>
      <c r="L78" s="25"/>
      <c r="M78" s="25"/>
      <c r="N78" s="25"/>
      <c r="O78" s="25"/>
      <c r="P78" s="25"/>
      <c r="Q78" s="15"/>
      <c r="R78" s="15"/>
      <c r="S78" s="15"/>
      <c r="T78" s="15"/>
    </row>
    <row r="79" spans="1:20" x14ac:dyDescent="0.25">
      <c r="A79" s="25"/>
      <c r="B79" s="25"/>
      <c r="C79" s="25"/>
      <c r="D79" s="25"/>
      <c r="E79" s="25"/>
      <c r="F79" s="25"/>
      <c r="G79" s="25"/>
      <c r="H79" s="25"/>
      <c r="I79" s="25"/>
      <c r="J79" s="25"/>
      <c r="K79" s="25"/>
      <c r="L79" s="25"/>
      <c r="M79" s="25"/>
      <c r="N79" s="25"/>
      <c r="O79" s="25"/>
      <c r="P79" s="25"/>
      <c r="Q79" s="15"/>
      <c r="R79" s="15"/>
      <c r="S79" s="15"/>
      <c r="T79" s="15"/>
    </row>
    <row r="80" spans="1:20" x14ac:dyDescent="0.25">
      <c r="A80" s="25"/>
      <c r="B80" s="25"/>
      <c r="C80" s="25"/>
      <c r="D80" s="25"/>
      <c r="E80" s="25"/>
      <c r="F80" s="25"/>
      <c r="G80" s="25"/>
      <c r="H80" s="25"/>
      <c r="I80" s="25"/>
      <c r="J80" s="25"/>
      <c r="K80" s="25"/>
      <c r="L80" s="25"/>
      <c r="M80" s="25"/>
      <c r="N80" s="25"/>
      <c r="O80" s="25"/>
      <c r="P80" s="25"/>
      <c r="Q80" s="15"/>
      <c r="R80" s="15"/>
      <c r="S80" s="15"/>
      <c r="T80" s="15"/>
    </row>
    <row r="81" spans="1:20" x14ac:dyDescent="0.25">
      <c r="A81" s="25"/>
      <c r="B81" s="25"/>
      <c r="C81" s="25"/>
      <c r="D81" s="25"/>
      <c r="E81" s="25"/>
      <c r="F81" s="25"/>
      <c r="G81" s="25"/>
      <c r="H81" s="25"/>
      <c r="I81" s="25"/>
      <c r="J81" s="25"/>
      <c r="K81" s="25"/>
      <c r="L81" s="25"/>
      <c r="M81" s="25"/>
      <c r="N81" s="25"/>
      <c r="O81" s="25"/>
      <c r="P81" s="25"/>
      <c r="Q81" s="15"/>
      <c r="R81" s="15"/>
      <c r="S81" s="15"/>
      <c r="T81" s="15"/>
    </row>
    <row r="82" spans="1:20" x14ac:dyDescent="0.25">
      <c r="A82" s="25"/>
      <c r="B82" s="25"/>
      <c r="C82" s="25"/>
      <c r="D82" s="25"/>
      <c r="E82" s="25"/>
      <c r="F82" s="25"/>
      <c r="G82" s="25"/>
      <c r="H82" s="25"/>
      <c r="I82" s="25"/>
      <c r="J82" s="25"/>
      <c r="K82" s="25"/>
      <c r="L82" s="25"/>
      <c r="M82" s="25"/>
      <c r="N82" s="25"/>
      <c r="O82" s="25"/>
      <c r="P82" s="25"/>
      <c r="Q82" s="15"/>
      <c r="R82" s="15"/>
      <c r="S82" s="15"/>
      <c r="T82" s="15"/>
    </row>
    <row r="83" spans="1:20" x14ac:dyDescent="0.25">
      <c r="A83" s="25"/>
      <c r="B83" s="25"/>
      <c r="C83" s="25"/>
      <c r="D83" s="25"/>
      <c r="E83" s="25"/>
      <c r="F83" s="25"/>
      <c r="G83" s="25"/>
      <c r="H83" s="25"/>
      <c r="I83" s="25"/>
      <c r="J83" s="25"/>
      <c r="K83" s="25"/>
      <c r="L83" s="25"/>
      <c r="M83" s="25"/>
      <c r="N83" s="25"/>
      <c r="O83" s="25"/>
      <c r="P83" s="25"/>
      <c r="Q83" s="15"/>
      <c r="R83" s="15"/>
      <c r="S83" s="15"/>
      <c r="T83" s="15"/>
    </row>
    <row r="84" spans="1:20" x14ac:dyDescent="0.25">
      <c r="A84" s="25"/>
      <c r="B84" s="25"/>
      <c r="C84" s="25"/>
      <c r="D84" s="25"/>
      <c r="E84" s="25"/>
      <c r="F84" s="25"/>
      <c r="G84" s="25"/>
      <c r="H84" s="25"/>
      <c r="I84" s="25"/>
      <c r="J84" s="25"/>
      <c r="K84" s="25"/>
      <c r="L84" s="25"/>
      <c r="M84" s="25"/>
      <c r="N84" s="25"/>
      <c r="O84" s="25"/>
      <c r="P84" s="25"/>
      <c r="Q84" s="15"/>
      <c r="R84" s="15"/>
      <c r="S84" s="15"/>
      <c r="T84" s="15"/>
    </row>
    <row r="85" spans="1:20" x14ac:dyDescent="0.25">
      <c r="A85" s="25"/>
      <c r="B85" s="25"/>
      <c r="C85" s="25"/>
      <c r="D85" s="25"/>
      <c r="E85" s="25"/>
      <c r="F85" s="25"/>
      <c r="G85" s="25"/>
      <c r="H85" s="25"/>
      <c r="I85" s="25"/>
      <c r="J85" s="25"/>
      <c r="K85" s="25"/>
      <c r="L85" s="25"/>
      <c r="M85" s="25"/>
      <c r="N85" s="25"/>
      <c r="O85" s="25"/>
      <c r="P85" s="25"/>
      <c r="Q85" s="15"/>
      <c r="R85" s="15"/>
      <c r="S85" s="15"/>
      <c r="T85" s="15"/>
    </row>
    <row r="86" spans="1:20" x14ac:dyDescent="0.25">
      <c r="A86" s="25"/>
      <c r="B86" s="25"/>
      <c r="C86" s="25"/>
      <c r="D86" s="25"/>
      <c r="E86" s="25"/>
      <c r="F86" s="25"/>
      <c r="G86" s="25"/>
      <c r="H86" s="25"/>
      <c r="I86" s="25"/>
      <c r="J86" s="25"/>
      <c r="K86" s="25"/>
      <c r="L86" s="25"/>
      <c r="M86" s="25"/>
      <c r="N86" s="25"/>
      <c r="O86" s="25"/>
      <c r="P86" s="25"/>
      <c r="Q86" s="15"/>
      <c r="R86" s="15"/>
      <c r="S86" s="15"/>
      <c r="T86" s="15"/>
    </row>
    <row r="87" spans="1:20" x14ac:dyDescent="0.25">
      <c r="A87" s="25"/>
      <c r="B87" s="25"/>
      <c r="C87" s="25"/>
      <c r="D87" s="25"/>
      <c r="E87" s="25"/>
      <c r="F87" s="25"/>
      <c r="G87" s="25"/>
      <c r="H87" s="25"/>
      <c r="I87" s="25"/>
      <c r="J87" s="25"/>
      <c r="K87" s="25"/>
      <c r="L87" s="25"/>
      <c r="M87" s="25"/>
      <c r="N87" s="25"/>
      <c r="O87" s="25"/>
      <c r="P87" s="25"/>
      <c r="Q87" s="15"/>
      <c r="R87" s="15"/>
      <c r="S87" s="15"/>
      <c r="T87" s="15"/>
    </row>
    <row r="88" spans="1:20" x14ac:dyDescent="0.25">
      <c r="Q88" s="15"/>
      <c r="R88" s="15"/>
      <c r="S88" s="15"/>
      <c r="T88" s="15"/>
    </row>
    <row r="89" spans="1:20" x14ac:dyDescent="0.25">
      <c r="Q89" s="15"/>
      <c r="R89" s="15"/>
      <c r="S89" s="15"/>
      <c r="T89" s="15"/>
    </row>
  </sheetData>
  <mergeCells count="16">
    <mergeCell ref="J40:K40"/>
    <mergeCell ref="L40:M40"/>
    <mergeCell ref="N40:O40"/>
    <mergeCell ref="J6:K6"/>
    <mergeCell ref="L6:M6"/>
    <mergeCell ref="N6:O6"/>
    <mergeCell ref="A7:B7"/>
    <mergeCell ref="E39:F39"/>
    <mergeCell ref="G39:I39"/>
    <mergeCell ref="J39:P39"/>
    <mergeCell ref="A1:P1"/>
    <mergeCell ref="A2:P2"/>
    <mergeCell ref="A3:P3"/>
    <mergeCell ref="E5:F5"/>
    <mergeCell ref="G5:I5"/>
    <mergeCell ref="J5:P5"/>
  </mergeCells>
  <printOptions horizontalCentered="1"/>
  <pageMargins left="0.7" right="0.7" top="0.75" bottom="0.75" header="0.3" footer="0.3"/>
  <pageSetup scale="90" fitToHeight="0" orientation="landscape" r:id="rId1"/>
  <headerFooter>
    <oddFooter>&amp;R&amp;P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5454F-923F-47D2-9691-5126926F67EB}">
  <sheetPr>
    <pageSetUpPr fitToPage="1"/>
  </sheetPr>
  <dimension ref="A1:F54"/>
  <sheetViews>
    <sheetView view="pageLayout" topLeftCell="A20" zoomScaleNormal="100" workbookViewId="0">
      <selection activeCell="K17" sqref="K17"/>
    </sheetView>
  </sheetViews>
  <sheetFormatPr defaultRowHeight="15.75" x14ac:dyDescent="0.25"/>
  <cols>
    <col min="1" max="1" width="7.42578125" style="127" customWidth="1"/>
    <col min="2" max="2" width="28.5703125" style="127" bestFit="1" customWidth="1"/>
    <col min="3" max="3" width="7.42578125" style="127" customWidth="1"/>
    <col min="4" max="4" width="57.85546875" style="127" customWidth="1"/>
    <col min="5" max="5" width="13" style="127" customWidth="1"/>
    <col min="6" max="6" width="7.7109375" style="144" customWidth="1"/>
    <col min="7" max="16384" width="9.140625" style="127"/>
  </cols>
  <sheetData>
    <row r="1" spans="1:6" x14ac:dyDescent="0.25">
      <c r="A1" s="331" t="s">
        <v>209</v>
      </c>
      <c r="B1" s="331"/>
      <c r="C1" s="331"/>
      <c r="D1" s="331"/>
      <c r="E1" s="331"/>
      <c r="F1" s="331"/>
    </row>
    <row r="2" spans="1:6" x14ac:dyDescent="0.25">
      <c r="A2" s="331" t="s">
        <v>210</v>
      </c>
      <c r="B2" s="331"/>
      <c r="C2" s="331"/>
      <c r="D2" s="331"/>
      <c r="E2" s="331"/>
      <c r="F2" s="331"/>
    </row>
    <row r="3" spans="1:6" x14ac:dyDescent="0.25">
      <c r="A3" s="332" t="s">
        <v>211</v>
      </c>
      <c r="B3" s="332"/>
      <c r="C3" s="332"/>
      <c r="D3" s="332"/>
      <c r="E3" s="332"/>
      <c r="F3" s="332"/>
    </row>
    <row r="4" spans="1:6" x14ac:dyDescent="0.25">
      <c r="A4" s="128"/>
      <c r="B4" s="128"/>
      <c r="C4" s="128"/>
      <c r="D4" s="128"/>
      <c r="E4" s="128"/>
    </row>
    <row r="5" spans="1:6" ht="15.75" customHeight="1" x14ac:dyDescent="0.25">
      <c r="A5" s="326" t="s">
        <v>67</v>
      </c>
      <c r="B5" s="84"/>
      <c r="C5" s="326" t="s">
        <v>68</v>
      </c>
      <c r="D5" s="84" t="s">
        <v>69</v>
      </c>
      <c r="E5" s="326" t="s">
        <v>70</v>
      </c>
      <c r="F5" s="145"/>
    </row>
    <row r="6" spans="1:6" ht="16.5" thickBot="1" x14ac:dyDescent="0.3">
      <c r="A6" s="327"/>
      <c r="B6" s="87" t="s">
        <v>71</v>
      </c>
      <c r="C6" s="327"/>
      <c r="D6" s="87" t="s">
        <v>72</v>
      </c>
      <c r="E6" s="327"/>
      <c r="F6" s="87" t="s">
        <v>73</v>
      </c>
    </row>
    <row r="7" spans="1:6" ht="16.5" thickTop="1" x14ac:dyDescent="0.25">
      <c r="A7" s="333" t="str">
        <f>'Communications 430'!A7</f>
        <v>EXPENDITURES</v>
      </c>
      <c r="B7" s="333"/>
      <c r="C7" s="333"/>
      <c r="D7" s="333"/>
      <c r="E7" s="128"/>
    </row>
    <row r="8" spans="1:6" x14ac:dyDescent="0.25">
      <c r="A8" s="334" t="str">
        <f>'Communications 430'!A8</f>
        <v>Personnel Services</v>
      </c>
      <c r="B8" s="334"/>
      <c r="C8" s="334"/>
      <c r="D8" s="334"/>
      <c r="E8" s="101"/>
      <c r="F8" s="146"/>
    </row>
    <row r="9" spans="1:6" hidden="1" x14ac:dyDescent="0.25">
      <c r="A9" s="132">
        <f>'Communications 430'!A9</f>
        <v>51010</v>
      </c>
      <c r="B9" s="132" t="str">
        <f>'Communications 430'!B9</f>
        <v>Director Wages</v>
      </c>
      <c r="C9" s="133" t="s">
        <v>74</v>
      </c>
      <c r="D9" s="101" t="s">
        <v>183</v>
      </c>
      <c r="E9" s="134">
        <v>88995</v>
      </c>
      <c r="F9" s="147">
        <f>'Communications 430'!K9</f>
        <v>3.2024351006330797E-2</v>
      </c>
    </row>
    <row r="10" spans="1:6" x14ac:dyDescent="0.25">
      <c r="A10" s="132">
        <f>'Communications 430'!A10</f>
        <v>51069</v>
      </c>
      <c r="B10" s="132" t="str">
        <f>'Communications 430'!B10</f>
        <v>Full-Time Administrative Wages</v>
      </c>
      <c r="C10" s="133" t="s">
        <v>74</v>
      </c>
      <c r="D10" s="101" t="s">
        <v>742</v>
      </c>
      <c r="E10" s="134">
        <v>88996</v>
      </c>
      <c r="F10" s="147">
        <f>'Communications 430'!K10</f>
        <v>3.2065424345544991E-2</v>
      </c>
    </row>
    <row r="11" spans="1:6" x14ac:dyDescent="0.25">
      <c r="A11" s="132">
        <f>'Communications 430'!A11</f>
        <v>51020</v>
      </c>
      <c r="B11" s="132" t="str">
        <f>'Communications 430'!B11</f>
        <v>Supervisory Wages</v>
      </c>
      <c r="C11" s="133" t="s">
        <v>74</v>
      </c>
      <c r="D11" s="95" t="s">
        <v>904</v>
      </c>
      <c r="E11" s="134">
        <v>220844</v>
      </c>
      <c r="F11" s="147">
        <f>'Communications 430'!K11</f>
        <v>3.5083588415352016E-2</v>
      </c>
    </row>
    <row r="12" spans="1:6" hidden="1" x14ac:dyDescent="0.25">
      <c r="A12" s="132">
        <f>'Communications 430'!A12</f>
        <v>51025</v>
      </c>
      <c r="B12" s="132" t="str">
        <f>'Communications 430'!B12</f>
        <v>Deputy Director Wages</v>
      </c>
      <c r="C12" s="133" t="s">
        <v>74</v>
      </c>
      <c r="D12" s="95" t="s">
        <v>183</v>
      </c>
      <c r="E12" s="134">
        <f>'Communications 430'!J12</f>
        <v>81578</v>
      </c>
      <c r="F12" s="147">
        <f>'Communications 430'!K12</f>
        <v>3.2110323886639675E-2</v>
      </c>
    </row>
    <row r="13" spans="1:6" x14ac:dyDescent="0.25">
      <c r="A13" s="132">
        <f>'Communications 430'!A13</f>
        <v>51120</v>
      </c>
      <c r="B13" s="132" t="str">
        <f>'Communications 430'!B13</f>
        <v>Dispatcher Wages</v>
      </c>
      <c r="C13" s="133" t="s">
        <v>74</v>
      </c>
      <c r="D13" s="95" t="s">
        <v>904</v>
      </c>
      <c r="E13" s="134">
        <f>'Communications 430'!J13</f>
        <v>824300</v>
      </c>
      <c r="F13" s="147">
        <f>'Communications 430'!K13</f>
        <v>3.5097632950335911E-2</v>
      </c>
    </row>
    <row r="14" spans="1:6" x14ac:dyDescent="0.25">
      <c r="A14" s="132">
        <f>'Communications 430'!A14</f>
        <v>51500</v>
      </c>
      <c r="B14" s="132" t="str">
        <f>'Communications 430'!B14</f>
        <v>Overtime Wages</v>
      </c>
      <c r="C14" s="133" t="s">
        <v>74</v>
      </c>
      <c r="D14" s="95" t="s">
        <v>904</v>
      </c>
      <c r="E14" s="134">
        <f>'Communications 430'!J14</f>
        <v>100000</v>
      </c>
      <c r="F14" s="147">
        <f>'Communications 430'!K14</f>
        <v>0.25</v>
      </c>
    </row>
    <row r="15" spans="1:6" x14ac:dyDescent="0.25">
      <c r="A15" s="132">
        <f>'Communications 430'!A15</f>
        <v>51510</v>
      </c>
      <c r="B15" s="132" t="str">
        <f>'Communications 430'!B15</f>
        <v>Holiday Wages</v>
      </c>
      <c r="C15" s="133" t="s">
        <v>74</v>
      </c>
      <c r="D15" s="95" t="s">
        <v>904</v>
      </c>
      <c r="E15" s="134">
        <f>'Communications 430'!J15</f>
        <v>88000</v>
      </c>
      <c r="F15" s="147">
        <f>'Communications 430'!K15</f>
        <v>3.5294117647058823E-2</v>
      </c>
    </row>
    <row r="16" spans="1:6" x14ac:dyDescent="0.25">
      <c r="A16" s="132">
        <f>'Communications 430'!A16</f>
        <v>51530</v>
      </c>
      <c r="B16" s="132" t="str">
        <f>'Communications 430'!B16</f>
        <v>Training Wages</v>
      </c>
      <c r="C16" s="133" t="s">
        <v>74</v>
      </c>
      <c r="D16" s="95" t="s">
        <v>904</v>
      </c>
      <c r="E16" s="134">
        <f>'Communications 430'!J16</f>
        <v>10000</v>
      </c>
      <c r="F16" s="147">
        <f>'Communications 430'!K16</f>
        <v>0.17647058823529413</v>
      </c>
    </row>
    <row r="17" spans="1:6" x14ac:dyDescent="0.25">
      <c r="A17" s="132">
        <f>'Communications 430'!A17</f>
        <v>51575</v>
      </c>
      <c r="B17" s="132" t="str">
        <f>'Communications 430'!B17</f>
        <v>Medical/Fitness Reimbursement</v>
      </c>
      <c r="C17" s="133" t="s">
        <v>74</v>
      </c>
      <c r="D17" s="95"/>
      <c r="E17" s="134">
        <f>'Communications 430'!J17</f>
        <v>1800</v>
      </c>
      <c r="F17" s="147">
        <f>'Communications 430'!K17</f>
        <v>0</v>
      </c>
    </row>
    <row r="18" spans="1:6" x14ac:dyDescent="0.25">
      <c r="A18" s="128"/>
      <c r="B18" s="128"/>
      <c r="C18" s="128"/>
      <c r="D18" s="128"/>
      <c r="E18" s="136"/>
      <c r="F18" s="148"/>
    </row>
    <row r="19" spans="1:6" x14ac:dyDescent="0.25">
      <c r="A19" s="334" t="str">
        <f>'Communications 430'!A20</f>
        <v>Supplies &amp; Operating Expenses</v>
      </c>
      <c r="B19" s="334"/>
      <c r="C19" s="334"/>
      <c r="D19" s="334"/>
      <c r="E19" s="134"/>
      <c r="F19" s="147"/>
    </row>
    <row r="20" spans="1:6" x14ac:dyDescent="0.25">
      <c r="A20" s="121">
        <f>'Communications 430'!A21</f>
        <v>53010</v>
      </c>
      <c r="B20" s="132" t="str">
        <f>'Communications 430'!B21</f>
        <v>Office Supplies</v>
      </c>
      <c r="C20" s="133" t="s">
        <v>74</v>
      </c>
      <c r="D20" s="95"/>
      <c r="E20" s="138">
        <f>'Communications 430'!J21</f>
        <v>5000</v>
      </c>
      <c r="F20" s="149">
        <f>'Communications 430'!K21</f>
        <v>0.1111111111111111</v>
      </c>
    </row>
    <row r="21" spans="1:6" x14ac:dyDescent="0.25">
      <c r="A21" s="121">
        <f>'Communications 430'!A22</f>
        <v>53020</v>
      </c>
      <c r="B21" s="132" t="str">
        <f>'Communications 430'!B22</f>
        <v>Public Education Supplies</v>
      </c>
      <c r="C21" s="133" t="s">
        <v>74</v>
      </c>
      <c r="D21" s="95" t="s">
        <v>243</v>
      </c>
      <c r="E21" s="138">
        <f>'Communications 430'!J22</f>
        <v>2500</v>
      </c>
      <c r="F21" s="149">
        <f>'Communications 430'!K22</f>
        <v>1.5</v>
      </c>
    </row>
    <row r="22" spans="1:6" x14ac:dyDescent="0.25">
      <c r="A22" s="121">
        <f>'Communications 430'!A23</f>
        <v>53060</v>
      </c>
      <c r="B22" s="132" t="str">
        <f>'Communications 430'!B23</f>
        <v>Postage</v>
      </c>
      <c r="C22" s="133" t="s">
        <v>74</v>
      </c>
      <c r="D22" s="95"/>
      <c r="E22" s="138">
        <f>'Communications 430'!J23</f>
        <v>50</v>
      </c>
      <c r="F22" s="149">
        <f>'Communications 430'!K23</f>
        <v>0</v>
      </c>
    </row>
    <row r="23" spans="1:6" ht="26.25" x14ac:dyDescent="0.25">
      <c r="A23" s="121">
        <f>'Communications 430'!A24</f>
        <v>53600</v>
      </c>
      <c r="B23" s="132" t="str">
        <f>'Communications 430'!B24</f>
        <v>Office Furniture</v>
      </c>
      <c r="C23" s="133" t="s">
        <v>74</v>
      </c>
      <c r="D23" s="95" t="s">
        <v>244</v>
      </c>
      <c r="E23" s="138">
        <f>'Communications 430'!J24</f>
        <v>1500</v>
      </c>
      <c r="F23" s="149">
        <f>'Communications 430'!K24</f>
        <v>0.2</v>
      </c>
    </row>
    <row r="24" spans="1:6" x14ac:dyDescent="0.25">
      <c r="A24" s="121">
        <f>'Communications 430'!A25</f>
        <v>53700</v>
      </c>
      <c r="B24" s="132" t="str">
        <f>'Communications 430'!B25</f>
        <v>Vehicles Gasoline</v>
      </c>
      <c r="C24" s="133" t="s">
        <v>74</v>
      </c>
      <c r="D24" s="95"/>
      <c r="E24" s="138">
        <f>'Communications 430'!J25</f>
        <v>2500</v>
      </c>
      <c r="F24" s="149">
        <f>'Communications 430'!K25</f>
        <v>0.1111111111111111</v>
      </c>
    </row>
    <row r="25" spans="1:6" x14ac:dyDescent="0.25">
      <c r="A25" s="121">
        <f>'Communications 430'!A26</f>
        <v>53800</v>
      </c>
      <c r="B25" s="132" t="str">
        <f>'Communications 430'!B26</f>
        <v>Uniforms &amp; Safety Equipment</v>
      </c>
      <c r="C25" s="133" t="s">
        <v>74</v>
      </c>
      <c r="D25" s="150" t="s">
        <v>245</v>
      </c>
      <c r="E25" s="138">
        <f>'Communications 430'!J26</f>
        <v>4500</v>
      </c>
      <c r="F25" s="149">
        <f>'Communications 430'!K26</f>
        <v>0.25</v>
      </c>
    </row>
    <row r="26" spans="1:6" x14ac:dyDescent="0.25">
      <c r="A26" s="121">
        <f>'Communications 430'!A27</f>
        <v>56100</v>
      </c>
      <c r="B26" s="132" t="str">
        <f>'Communications 430'!B27</f>
        <v>Travel</v>
      </c>
      <c r="C26" s="133" t="s">
        <v>74</v>
      </c>
      <c r="D26" s="95"/>
      <c r="E26" s="138">
        <f>'Communications 430'!J27</f>
        <v>200</v>
      </c>
      <c r="F26" s="149">
        <f>'Communications 430'!K27</f>
        <v>0</v>
      </c>
    </row>
    <row r="27" spans="1:6" x14ac:dyDescent="0.25">
      <c r="A27" s="121">
        <f>'Communications 430'!A28</f>
        <v>57400</v>
      </c>
      <c r="B27" s="132" t="str">
        <f>'Communications 430'!B28</f>
        <v>Computer Equipment</v>
      </c>
      <c r="C27" s="133" t="s">
        <v>74</v>
      </c>
      <c r="D27" s="95" t="s">
        <v>246</v>
      </c>
      <c r="E27" s="138">
        <f>'Communications 430'!J28</f>
        <v>5500</v>
      </c>
      <c r="F27" s="149">
        <f>'Communications 430'!K28</f>
        <v>0.1</v>
      </c>
    </row>
    <row r="28" spans="1:6" x14ac:dyDescent="0.25">
      <c r="A28" s="121">
        <f>'Communications 430'!A29</f>
        <v>57410</v>
      </c>
      <c r="B28" s="132" t="str">
        <f>'Communications 430'!B29</f>
        <v>Computer Software</v>
      </c>
      <c r="C28" s="133" t="s">
        <v>74</v>
      </c>
      <c r="D28" s="95" t="s">
        <v>247</v>
      </c>
      <c r="E28" s="138">
        <f>'Communications 430'!J29</f>
        <v>16769</v>
      </c>
      <c r="F28" s="149">
        <f>'Communications 430'!K29</f>
        <v>0.10177398160315375</v>
      </c>
    </row>
    <row r="29" spans="1:6" x14ac:dyDescent="0.25">
      <c r="A29" s="151"/>
      <c r="B29" s="151"/>
      <c r="C29" s="152"/>
      <c r="D29" s="128"/>
      <c r="E29" s="153"/>
      <c r="F29" s="148"/>
    </row>
    <row r="30" spans="1:6" x14ac:dyDescent="0.25">
      <c r="A30" s="128"/>
      <c r="B30" s="128"/>
      <c r="C30" s="128"/>
      <c r="D30" s="128"/>
      <c r="E30" s="136"/>
      <c r="F30" s="148"/>
    </row>
    <row r="31" spans="1:6" x14ac:dyDescent="0.25">
      <c r="A31" s="334" t="str">
        <f>'Communications 430'!A32</f>
        <v>Purchased &amp; Contractual Services</v>
      </c>
      <c r="B31" s="334"/>
      <c r="C31" s="334"/>
      <c r="D31" s="334"/>
      <c r="E31" s="134"/>
      <c r="F31" s="147"/>
    </row>
    <row r="32" spans="1:6" x14ac:dyDescent="0.25">
      <c r="A32" s="121">
        <f>'Communications 430'!A33</f>
        <v>54010</v>
      </c>
      <c r="B32" s="132" t="str">
        <f>'Communications 430'!B33</f>
        <v>Training/Professional Development</v>
      </c>
      <c r="C32" s="133" t="s">
        <v>74</v>
      </c>
      <c r="D32" s="95"/>
      <c r="E32" s="138">
        <f>'Communications 430'!J33</f>
        <v>17000</v>
      </c>
      <c r="F32" s="149">
        <f>'Communications 430'!K33</f>
        <v>0</v>
      </c>
    </row>
    <row r="33" spans="1:6" x14ac:dyDescent="0.25">
      <c r="A33" s="121">
        <f>'Communications 430'!A34</f>
        <v>54020</v>
      </c>
      <c r="B33" s="121" t="str">
        <f>'Communications 430'!B34</f>
        <v>Dues/Memberships</v>
      </c>
      <c r="C33" s="125" t="s">
        <v>74</v>
      </c>
      <c r="D33" s="95" t="s">
        <v>248</v>
      </c>
      <c r="E33" s="138">
        <f>'Communications 430'!J34</f>
        <v>600</v>
      </c>
      <c r="F33" s="149">
        <f>'Communications 430'!K34</f>
        <v>0</v>
      </c>
    </row>
    <row r="34" spans="1:6" ht="39" x14ac:dyDescent="0.25">
      <c r="A34" s="121">
        <f>'Communications 430'!A35</f>
        <v>54510</v>
      </c>
      <c r="B34" s="121" t="str">
        <f>'Communications 430'!B35</f>
        <v>Professional Services</v>
      </c>
      <c r="C34" s="125" t="s">
        <v>74</v>
      </c>
      <c r="D34" s="95" t="s">
        <v>249</v>
      </c>
      <c r="E34" s="138">
        <f>'Communications 430'!J35</f>
        <v>3895</v>
      </c>
      <c r="F34" s="149">
        <f>'Communications 430'!K35</f>
        <v>0.29833333333333334</v>
      </c>
    </row>
    <row r="35" spans="1:6" x14ac:dyDescent="0.25">
      <c r="A35" s="121">
        <f>'Communications 430'!A36</f>
        <v>55010</v>
      </c>
      <c r="B35" s="132" t="str">
        <f>'Communications 430'!B36</f>
        <v>Vehicles Repairs &amp; Maintenance</v>
      </c>
      <c r="C35" s="133" t="s">
        <v>74</v>
      </c>
      <c r="D35" s="95"/>
      <c r="E35" s="138">
        <f>'Communications 430'!J36</f>
        <v>1500</v>
      </c>
      <c r="F35" s="149">
        <f>'Communications 430'!K36</f>
        <v>0.5</v>
      </c>
    </row>
    <row r="36" spans="1:6" ht="26.25" x14ac:dyDescent="0.25">
      <c r="A36" s="121">
        <f>'Communications 430'!A37</f>
        <v>55120</v>
      </c>
      <c r="B36" s="132" t="str">
        <f>'Communications 430'!B37</f>
        <v>Telephone</v>
      </c>
      <c r="C36" s="133" t="s">
        <v>74</v>
      </c>
      <c r="D36" s="95" t="s">
        <v>250</v>
      </c>
      <c r="E36" s="138">
        <f>'Communications 430'!J37</f>
        <v>1580</v>
      </c>
      <c r="F36" s="149">
        <f>'Communications 430'!K37</f>
        <v>0</v>
      </c>
    </row>
    <row r="37" spans="1:6" x14ac:dyDescent="0.25">
      <c r="A37" s="121">
        <f>'Communications 430'!A38</f>
        <v>55340</v>
      </c>
      <c r="B37" s="132" t="str">
        <f>'Communications 430'!B38</f>
        <v>Rental of Fiberoptics Equipment</v>
      </c>
      <c r="C37" s="133" t="s">
        <v>74</v>
      </c>
      <c r="D37" s="95"/>
      <c r="E37" s="138">
        <f>'Communications 430'!J38</f>
        <v>13870</v>
      </c>
      <c r="F37" s="149">
        <f>'Communications 430'!K38</f>
        <v>0</v>
      </c>
    </row>
    <row r="38" spans="1:6" ht="26.25" x14ac:dyDescent="0.25">
      <c r="A38" s="121">
        <f>'Communications 430'!A42</f>
        <v>55400</v>
      </c>
      <c r="B38" s="132" t="str">
        <f>'Communications 430'!B42</f>
        <v>Spillman Repairs &amp; Maintenance</v>
      </c>
      <c r="C38" s="133" t="s">
        <v>74</v>
      </c>
      <c r="D38" s="95" t="s">
        <v>251</v>
      </c>
      <c r="E38" s="138">
        <f>'Communications 430'!J42</f>
        <v>71272</v>
      </c>
      <c r="F38" s="149">
        <f>'Communications 430'!K42</f>
        <v>3.2927536231884061E-2</v>
      </c>
    </row>
    <row r="39" spans="1:6" x14ac:dyDescent="0.25">
      <c r="A39" s="121">
        <f>'Communications 430'!A43</f>
        <v>55405</v>
      </c>
      <c r="B39" s="121" t="str">
        <f>'Communications 430'!B43</f>
        <v>Copier Lease &amp; Maintenance</v>
      </c>
      <c r="C39" s="125" t="s">
        <v>74</v>
      </c>
      <c r="D39" s="95"/>
      <c r="E39" s="138">
        <f>'Communications 430'!J43</f>
        <v>1000</v>
      </c>
      <c r="F39" s="149">
        <f>'Communications 430'!K43</f>
        <v>-0.10152740341419586</v>
      </c>
    </row>
    <row r="40" spans="1:6" ht="77.25" x14ac:dyDescent="0.25">
      <c r="A40" s="121">
        <f>'Communications 430'!A44</f>
        <v>55410</v>
      </c>
      <c r="B40" s="121" t="str">
        <f>'Communications 430'!B44</f>
        <v>Equipment Repairs &amp; Maintenance</v>
      </c>
      <c r="C40" s="125" t="s">
        <v>74</v>
      </c>
      <c r="D40" s="95" t="s">
        <v>252</v>
      </c>
      <c r="E40" s="138">
        <f>'Communications 430'!J44</f>
        <v>75000</v>
      </c>
      <c r="F40" s="149">
        <f>'Communications 430'!K44</f>
        <v>0.17030240614174702</v>
      </c>
    </row>
    <row r="41" spans="1:6" x14ac:dyDescent="0.25">
      <c r="A41" s="121">
        <f>'Communications 430'!A45</f>
        <v>56200</v>
      </c>
      <c r="B41" s="132" t="str">
        <f>'Communications 430'!B45</f>
        <v>Advertising</v>
      </c>
      <c r="C41" s="133" t="s">
        <v>74</v>
      </c>
      <c r="D41" s="95"/>
      <c r="E41" s="138">
        <f>'Communications 430'!J45</f>
        <v>0</v>
      </c>
      <c r="F41" s="149">
        <f>'Communications 430'!K45</f>
        <v>0</v>
      </c>
    </row>
    <row r="42" spans="1:6" x14ac:dyDescent="0.25">
      <c r="A42" s="128"/>
      <c r="B42" s="128"/>
      <c r="C42" s="128"/>
      <c r="D42" s="128"/>
      <c r="E42" s="136"/>
      <c r="F42" s="148"/>
    </row>
    <row r="43" spans="1:6" x14ac:dyDescent="0.25">
      <c r="A43" s="334" t="s">
        <v>164</v>
      </c>
      <c r="B43" s="334"/>
      <c r="C43" s="334"/>
      <c r="D43" s="334"/>
      <c r="E43" s="334"/>
      <c r="F43" s="334"/>
    </row>
    <row r="44" spans="1:6" x14ac:dyDescent="0.25">
      <c r="A44" s="121">
        <f>'Communications 430'!A49</f>
        <v>59424</v>
      </c>
      <c r="B44" s="121" t="str">
        <f>'Communications 430'!B49</f>
        <v>Radio System Upgrade Reserve</v>
      </c>
      <c r="C44" s="125" t="s">
        <v>74</v>
      </c>
      <c r="D44" s="95" t="s">
        <v>253</v>
      </c>
      <c r="E44" s="138">
        <f>'Communications 430'!J49</f>
        <v>0</v>
      </c>
      <c r="F44" s="149">
        <f>'Communications 430'!K49</f>
        <v>0</v>
      </c>
    </row>
    <row r="45" spans="1:6" ht="26.25" x14ac:dyDescent="0.25">
      <c r="A45" s="121">
        <f>'Communications 430'!A50</f>
        <v>59425</v>
      </c>
      <c r="B45" s="121" t="str">
        <f>'Communications 430'!B50</f>
        <v>Microwave Equipment Replacement</v>
      </c>
      <c r="C45" s="125" t="s">
        <v>74</v>
      </c>
      <c r="D45" s="95"/>
      <c r="E45" s="138">
        <f>'Communications 430'!J50</f>
        <v>0</v>
      </c>
      <c r="F45" s="149">
        <f>'Communications 430'!K50</f>
        <v>0</v>
      </c>
    </row>
    <row r="46" spans="1:6" x14ac:dyDescent="0.25">
      <c r="A46" s="121">
        <f>'Communications 430'!A51</f>
        <v>59427</v>
      </c>
      <c r="B46" s="121" t="str">
        <f>'Communications 430'!B51</f>
        <v>GeoBase Server Reserve</v>
      </c>
      <c r="C46" s="125" t="s">
        <v>74</v>
      </c>
      <c r="D46" s="95"/>
      <c r="E46" s="138">
        <f>'Communications 430'!J51</f>
        <v>0</v>
      </c>
      <c r="F46" s="149">
        <f>'Communications 430'!K51</f>
        <v>0</v>
      </c>
    </row>
    <row r="47" spans="1:6" x14ac:dyDescent="0.25">
      <c r="A47" s="121">
        <f>'Communications 430'!A52</f>
        <v>59428</v>
      </c>
      <c r="B47" s="121" t="str">
        <f>'Communications 430'!B52</f>
        <v>Console Upgrade Reserve</v>
      </c>
      <c r="C47" s="125" t="s">
        <v>74</v>
      </c>
      <c r="D47" s="95"/>
      <c r="E47" s="138">
        <f>'Communications 430'!J52</f>
        <v>0</v>
      </c>
      <c r="F47" s="149">
        <f>'Communications 430'!K52</f>
        <v>0</v>
      </c>
    </row>
    <row r="48" spans="1:6" x14ac:dyDescent="0.25">
      <c r="A48" s="121">
        <f>'Communications 430'!A53</f>
        <v>59431</v>
      </c>
      <c r="B48" s="121" t="str">
        <f>'Communications 430'!B53</f>
        <v>Spillman Software Reserve</v>
      </c>
      <c r="C48" s="125" t="s">
        <v>74</v>
      </c>
      <c r="D48" s="95"/>
      <c r="E48" s="138">
        <f>'Communications 430'!J53</f>
        <v>0</v>
      </c>
      <c r="F48" s="149">
        <f>'Communications 430'!K53</f>
        <v>0</v>
      </c>
    </row>
    <row r="49" spans="1:6" ht="26.25" x14ac:dyDescent="0.25">
      <c r="A49" s="121">
        <f>'Communications 430'!A54</f>
        <v>59432</v>
      </c>
      <c r="B49" s="121" t="str">
        <f>'Communications 430'!B54</f>
        <v>Next Generation Recording Platform</v>
      </c>
      <c r="C49" s="125" t="s">
        <v>74</v>
      </c>
      <c r="D49" s="95"/>
      <c r="E49" s="138">
        <f>'Communications 430'!J54</f>
        <v>0</v>
      </c>
      <c r="F49" s="149">
        <f>'Communications 430'!K54</f>
        <v>0</v>
      </c>
    </row>
    <row r="50" spans="1:6" x14ac:dyDescent="0.25">
      <c r="A50" s="121">
        <f>'Communications 430'!A55</f>
        <v>59433</v>
      </c>
      <c r="B50" s="121" t="str">
        <f>'Communications 430'!B55</f>
        <v>Tower Reserve</v>
      </c>
      <c r="C50" s="125" t="s">
        <v>74</v>
      </c>
      <c r="D50" s="95"/>
      <c r="E50" s="138">
        <f>'Communications 430'!J55</f>
        <v>0</v>
      </c>
      <c r="F50" s="149">
        <f>'Communications 430'!K55</f>
        <v>0</v>
      </c>
    </row>
    <row r="51" spans="1:6" x14ac:dyDescent="0.25">
      <c r="A51" s="121">
        <f>'Communications 430'!A56</f>
        <v>59436</v>
      </c>
      <c r="B51" s="121" t="str">
        <f>'Communications 430'!B56</f>
        <v>24/7 Dispatch Chair Reserve</v>
      </c>
      <c r="C51" s="125" t="s">
        <v>74</v>
      </c>
      <c r="D51" s="95" t="s">
        <v>254</v>
      </c>
      <c r="E51" s="138">
        <f>'Communications 430'!J56</f>
        <v>1500</v>
      </c>
      <c r="F51" s="149">
        <f>'Communications 430'!K56</f>
        <v>1</v>
      </c>
    </row>
    <row r="52" spans="1:6" x14ac:dyDescent="0.25">
      <c r="A52" s="121">
        <f>'Communications 430'!A57</f>
        <v>59445</v>
      </c>
      <c r="B52" s="121" t="str">
        <f>'Communications 430'!B57</f>
        <v>Dispatch Computers</v>
      </c>
      <c r="C52" s="125" t="s">
        <v>74</v>
      </c>
      <c r="D52" s="95" t="s">
        <v>255</v>
      </c>
      <c r="E52" s="138">
        <f>'Communications 430'!J57</f>
        <v>4000</v>
      </c>
      <c r="F52" s="149">
        <f>'Communications 430'!K57</f>
        <v>1</v>
      </c>
    </row>
    <row r="53" spans="1:6" x14ac:dyDescent="0.25">
      <c r="A53" s="121">
        <f>'Communications 430'!A58</f>
        <v>59467</v>
      </c>
      <c r="B53" s="121" t="str">
        <f>'Communications 430'!B58</f>
        <v>Spillman Server Reserve</v>
      </c>
      <c r="C53" s="125" t="s">
        <v>74</v>
      </c>
      <c r="D53" s="95"/>
      <c r="E53" s="138">
        <f>'Communications 430'!J58</f>
        <v>9000</v>
      </c>
      <c r="F53" s="149">
        <f>'Communications 430'!K58</f>
        <v>0</v>
      </c>
    </row>
    <row r="54" spans="1:6" x14ac:dyDescent="0.25">
      <c r="A54" s="121">
        <f>'Communications 430'!A59</f>
        <v>59480</v>
      </c>
      <c r="B54" s="121" t="str">
        <f>'Communications 430'!B59</f>
        <v>Vehicle Reserve</v>
      </c>
      <c r="C54" s="125" t="s">
        <v>74</v>
      </c>
      <c r="D54" s="95" t="s">
        <v>256</v>
      </c>
      <c r="E54" s="138">
        <f>'Communications 430'!J59</f>
        <v>0</v>
      </c>
      <c r="F54" s="149">
        <f>'Communications 430'!K59</f>
        <v>0</v>
      </c>
    </row>
  </sheetData>
  <mergeCells count="11">
    <mergeCell ref="A7:D7"/>
    <mergeCell ref="A8:D8"/>
    <mergeCell ref="A19:D19"/>
    <mergeCell ref="A31:D31"/>
    <mergeCell ref="A43:F43"/>
    <mergeCell ref="A1:F1"/>
    <mergeCell ref="A2:F2"/>
    <mergeCell ref="A3:F3"/>
    <mergeCell ref="A5:A6"/>
    <mergeCell ref="C5:C6"/>
    <mergeCell ref="E5:E6"/>
  </mergeCells>
  <printOptions horizontalCentered="1"/>
  <pageMargins left="0.7" right="0.7" top="0.75" bottom="0.75" header="0.3" footer="0.3"/>
  <pageSetup fitToHeight="0" orientation="landscape" r:id="rId1"/>
  <headerFooter>
    <oddFooter>&amp;R&amp;P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653E7-E9A4-4260-AFC4-C86CC5F791E0}">
  <sheetPr>
    <pageSetUpPr fitToPage="1"/>
  </sheetPr>
  <dimension ref="A1:W26"/>
  <sheetViews>
    <sheetView view="pageLayout" zoomScaleNormal="100" workbookViewId="0">
      <selection activeCell="K17" sqref="K17"/>
    </sheetView>
  </sheetViews>
  <sheetFormatPr defaultColWidth="9.140625" defaultRowHeight="15.75" customHeight="1" x14ac:dyDescent="0.25"/>
  <cols>
    <col min="1" max="1" width="34.28515625" style="1" bestFit="1" customWidth="1"/>
    <col min="2" max="9" width="10.85546875" style="1" customWidth="1"/>
    <col min="10" max="12" width="10.85546875" style="1" hidden="1" customWidth="1"/>
    <col min="13" max="16384" width="9.140625" style="1"/>
  </cols>
  <sheetData>
    <row r="1" spans="1:23" ht="15.75" customHeight="1" x14ac:dyDescent="0.25">
      <c r="A1" s="314" t="s">
        <v>209</v>
      </c>
      <c r="B1" s="314"/>
      <c r="C1" s="314"/>
      <c r="D1" s="314"/>
      <c r="E1" s="314"/>
      <c r="F1" s="314"/>
      <c r="G1" s="314"/>
      <c r="H1" s="314"/>
      <c r="I1" s="314"/>
      <c r="J1" s="314"/>
      <c r="K1" s="314"/>
      <c r="L1" s="314"/>
    </row>
    <row r="2" spans="1:23" ht="15.75" customHeight="1" x14ac:dyDescent="0.25">
      <c r="A2" s="314" t="s">
        <v>257</v>
      </c>
      <c r="B2" s="314"/>
      <c r="C2" s="314"/>
      <c r="D2" s="314"/>
      <c r="E2" s="314"/>
      <c r="F2" s="314"/>
      <c r="G2" s="314"/>
      <c r="H2" s="314"/>
      <c r="I2" s="314"/>
      <c r="J2" s="314"/>
      <c r="K2" s="314"/>
      <c r="L2" s="314"/>
    </row>
    <row r="3" spans="1:23" ht="15.75" customHeight="1" x14ac:dyDescent="0.25">
      <c r="A3" s="323" t="s">
        <v>258</v>
      </c>
      <c r="B3" s="323"/>
      <c r="C3" s="323"/>
      <c r="D3" s="323"/>
      <c r="E3" s="323"/>
      <c r="F3" s="323"/>
      <c r="G3" s="323"/>
      <c r="H3" s="323"/>
      <c r="I3" s="323"/>
      <c r="J3" s="323"/>
      <c r="K3" s="323"/>
      <c r="L3" s="323"/>
    </row>
    <row r="5" spans="1:23" ht="15.75" customHeight="1" x14ac:dyDescent="0.25">
      <c r="A5" s="3" t="s">
        <v>3</v>
      </c>
    </row>
    <row r="6" spans="1:23" ht="31.5" customHeight="1" x14ac:dyDescent="0.25">
      <c r="A6" s="341" t="s">
        <v>259</v>
      </c>
      <c r="B6" s="341"/>
      <c r="C6" s="341"/>
      <c r="D6" s="341"/>
      <c r="E6" s="341"/>
      <c r="F6" s="341"/>
      <c r="G6" s="341"/>
      <c r="H6" s="341"/>
      <c r="I6" s="341"/>
      <c r="J6" s="341"/>
      <c r="K6" s="341"/>
      <c r="L6" s="341"/>
    </row>
    <row r="7" spans="1:23" ht="15.75" customHeight="1" x14ac:dyDescent="0.25">
      <c r="A7" s="154"/>
      <c r="B7" s="154"/>
      <c r="C7" s="154"/>
      <c r="D7" s="154"/>
      <c r="E7" s="154"/>
      <c r="F7" s="154"/>
      <c r="G7" s="154"/>
      <c r="H7" s="154"/>
      <c r="I7" s="154"/>
      <c r="J7" s="154"/>
      <c r="K7" s="154"/>
      <c r="L7" s="154"/>
    </row>
    <row r="8" spans="1:23" ht="15.75" customHeight="1" x14ac:dyDescent="0.25">
      <c r="A8" s="3" t="s">
        <v>5</v>
      </c>
    </row>
    <row r="9" spans="1:23" ht="47.25" customHeight="1" x14ac:dyDescent="0.25">
      <c r="A9" s="342" t="s">
        <v>260</v>
      </c>
      <c r="B9" s="342"/>
      <c r="C9" s="342"/>
      <c r="D9" s="342"/>
      <c r="E9" s="342"/>
      <c r="F9" s="342"/>
      <c r="G9" s="342"/>
      <c r="H9" s="342"/>
      <c r="I9" s="342"/>
      <c r="J9" s="342"/>
      <c r="K9" s="342"/>
      <c r="L9" s="342"/>
      <c r="M9" s="155"/>
      <c r="N9" s="155"/>
      <c r="O9" s="155"/>
      <c r="P9" s="155"/>
      <c r="Q9" s="155"/>
      <c r="R9" s="155"/>
      <c r="S9" s="155"/>
      <c r="T9" s="155"/>
      <c r="U9" s="155"/>
      <c r="V9" s="155"/>
      <c r="W9" s="155"/>
    </row>
    <row r="10" spans="1:23" ht="15.75" customHeight="1" x14ac:dyDescent="0.25">
      <c r="A10" s="156"/>
      <c r="B10" s="156"/>
      <c r="C10" s="156"/>
      <c r="D10" s="156"/>
      <c r="E10" s="156"/>
      <c r="F10" s="156"/>
      <c r="G10" s="156"/>
      <c r="H10" s="156"/>
      <c r="I10" s="156"/>
      <c r="J10" s="156"/>
      <c r="K10" s="156"/>
      <c r="L10" s="156"/>
    </row>
    <row r="11" spans="1:23" ht="15.75" customHeight="1" x14ac:dyDescent="0.25">
      <c r="A11" s="3" t="s">
        <v>7</v>
      </c>
    </row>
    <row r="12" spans="1:23" ht="31.5" customHeight="1" x14ac:dyDescent="0.25">
      <c r="A12" s="343" t="s">
        <v>261</v>
      </c>
      <c r="B12" s="343"/>
      <c r="C12" s="343"/>
      <c r="D12" s="343"/>
      <c r="E12" s="343"/>
      <c r="F12" s="343"/>
      <c r="G12" s="343"/>
      <c r="H12" s="343"/>
      <c r="I12" s="343"/>
      <c r="J12" s="343"/>
      <c r="K12" s="343"/>
      <c r="L12" s="343"/>
    </row>
    <row r="13" spans="1:23" ht="15.75" customHeight="1" x14ac:dyDescent="0.25">
      <c r="A13" s="157"/>
    </row>
    <row r="14" spans="1:23" ht="15.75" customHeight="1" x14ac:dyDescent="0.25">
      <c r="A14" s="312" t="s">
        <v>9</v>
      </c>
      <c r="B14" s="312"/>
      <c r="C14" s="312"/>
      <c r="D14" s="312"/>
      <c r="E14" s="312"/>
      <c r="F14" s="312"/>
      <c r="G14" s="312"/>
      <c r="H14" s="312"/>
      <c r="I14" s="312"/>
      <c r="J14" s="312"/>
      <c r="K14" s="312"/>
      <c r="L14" s="312"/>
    </row>
    <row r="15" spans="1:23" ht="15.75" customHeight="1" x14ac:dyDescent="0.25">
      <c r="A15" s="4"/>
      <c r="B15" s="5" t="str">
        <f>'EMA 440'!C5</f>
        <v>FY20-21</v>
      </c>
      <c r="C15" s="5" t="str">
        <f>'EMA 440'!D5</f>
        <v>FY21-22</v>
      </c>
      <c r="D15" s="313" t="str">
        <f>'EMA 440'!E5</f>
        <v>FY22-23</v>
      </c>
      <c r="E15" s="313"/>
      <c r="F15" s="313" t="str">
        <f>'EMA 440'!G5</f>
        <v>FY23-24</v>
      </c>
      <c r="G15" s="313"/>
      <c r="H15" s="313"/>
      <c r="I15" s="313" t="s">
        <v>88</v>
      </c>
      <c r="J15" s="313"/>
      <c r="K15" s="313"/>
      <c r="L15" s="313"/>
    </row>
    <row r="16" spans="1:23" ht="15.75" customHeight="1" thickBot="1" x14ac:dyDescent="0.3">
      <c r="A16" s="6"/>
      <c r="B16" s="7" t="str">
        <f>'EMA 440'!C6</f>
        <v>Actual</v>
      </c>
      <c r="C16" s="7" t="str">
        <f>'EMA 440'!D6</f>
        <v>Actual</v>
      </c>
      <c r="D16" s="7" t="str">
        <f>'EMA 440'!E6</f>
        <v>Budget</v>
      </c>
      <c r="E16" s="7" t="str">
        <f>'EMA 440'!F6</f>
        <v>Actual</v>
      </c>
      <c r="F16" s="7" t="str">
        <f>'EMA 440'!G6</f>
        <v>Budget</v>
      </c>
      <c r="G16" s="7" t="str">
        <f>'EMA 440'!H6</f>
        <v>YTD</v>
      </c>
      <c r="H16" s="7" t="str">
        <f>'EMA 440'!I6</f>
        <v>Est. EOY</v>
      </c>
      <c r="I16" s="7" t="s">
        <v>11</v>
      </c>
      <c r="J16" s="7" t="s">
        <v>12</v>
      </c>
      <c r="K16" s="7" t="s">
        <v>13</v>
      </c>
      <c r="L16" s="7" t="s">
        <v>14</v>
      </c>
    </row>
    <row r="17" spans="1:12" ht="15.75" customHeight="1" thickTop="1" x14ac:dyDescent="0.25">
      <c r="A17" s="1" t="str">
        <f>'EMA 440'!A8</f>
        <v>Personnel Services</v>
      </c>
      <c r="B17" s="8">
        <f>'EMA 440'!C13</f>
        <v>112400</v>
      </c>
      <c r="C17" s="8">
        <f>'EMA 440'!D13</f>
        <v>103011</v>
      </c>
      <c r="D17" s="8">
        <f>'EMA 440'!E13</f>
        <v>127758</v>
      </c>
      <c r="E17" s="8">
        <f>'EMA 440'!F13</f>
        <v>119113</v>
      </c>
      <c r="F17" s="8">
        <f>'EMA 440'!G13</f>
        <v>133505</v>
      </c>
      <c r="G17" s="8">
        <f>'EMA 440'!H13</f>
        <v>49582</v>
      </c>
      <c r="H17" s="8">
        <f>'EMA 440'!I13</f>
        <v>105303</v>
      </c>
      <c r="I17" s="9">
        <f>'EMA 440'!J13</f>
        <v>137790</v>
      </c>
      <c r="J17" s="9">
        <f>'EMA 440'!L13</f>
        <v>0</v>
      </c>
      <c r="K17" s="9">
        <f>'EMA 440'!N13</f>
        <v>0</v>
      </c>
      <c r="L17" s="9">
        <f>'EMA 440'!P13</f>
        <v>0</v>
      </c>
    </row>
    <row r="18" spans="1:12" ht="15.75" customHeight="1" x14ac:dyDescent="0.25">
      <c r="A18" s="1" t="str">
        <f>'EMA 440'!A14</f>
        <v>Supplies &amp; Operating Expenses</v>
      </c>
      <c r="B18" s="8">
        <f>'EMA 440'!C21</f>
        <v>11534</v>
      </c>
      <c r="C18" s="8">
        <f>'EMA 440'!D21</f>
        <v>11317</v>
      </c>
      <c r="D18" s="8">
        <f>'EMA 440'!E21</f>
        <v>18970</v>
      </c>
      <c r="E18" s="8">
        <f>'EMA 440'!F21</f>
        <v>15698</v>
      </c>
      <c r="F18" s="8">
        <f>'EMA 440'!G21</f>
        <v>18195</v>
      </c>
      <c r="G18" s="8">
        <f>'EMA 440'!H21</f>
        <v>9646</v>
      </c>
      <c r="H18" s="8">
        <f>'EMA 440'!I21</f>
        <v>18195</v>
      </c>
      <c r="I18" s="9">
        <f>'EMA 440'!J21</f>
        <v>15125</v>
      </c>
      <c r="J18" s="9">
        <f>'EMA 440'!L21</f>
        <v>0</v>
      </c>
      <c r="K18" s="9">
        <f>'EMA 440'!N21</f>
        <v>0</v>
      </c>
      <c r="L18" s="9">
        <f>'EMA 440'!P21</f>
        <v>0</v>
      </c>
    </row>
    <row r="19" spans="1:12" ht="15.75" customHeight="1" x14ac:dyDescent="0.25">
      <c r="A19" s="1" t="str">
        <f>'EMA 440'!A22</f>
        <v>Purchased &amp; Contractual Services</v>
      </c>
      <c r="B19" s="8">
        <f>'EMA 440'!C32</f>
        <v>39243</v>
      </c>
      <c r="C19" s="8">
        <f>'EMA 440'!D32</f>
        <v>65820</v>
      </c>
      <c r="D19" s="8">
        <f>'EMA 440'!E32</f>
        <v>60732</v>
      </c>
      <c r="E19" s="8">
        <f>'EMA 440'!F32</f>
        <v>51708</v>
      </c>
      <c r="F19" s="8">
        <f>'EMA 440'!G32</f>
        <v>36325</v>
      </c>
      <c r="G19" s="8">
        <f>'EMA 440'!H32</f>
        <v>15508</v>
      </c>
      <c r="H19" s="8">
        <f>'EMA 440'!I32</f>
        <v>60150</v>
      </c>
      <c r="I19" s="9">
        <f>'EMA 440'!J32</f>
        <v>101075.4</v>
      </c>
      <c r="J19" s="9">
        <f>'EMA 440'!L32</f>
        <v>0</v>
      </c>
      <c r="K19" s="9">
        <f>'EMA 440'!N32</f>
        <v>0</v>
      </c>
      <c r="L19" s="9">
        <f>'EMA 440'!P32</f>
        <v>0</v>
      </c>
    </row>
    <row r="20" spans="1:12" ht="15.75" customHeight="1" x14ac:dyDescent="0.25">
      <c r="A20" s="1" t="str">
        <f>'EMA 440'!A35</f>
        <v>Capital Items</v>
      </c>
      <c r="B20" s="8">
        <f>'EMA 440'!C37</f>
        <v>7500</v>
      </c>
      <c r="C20" s="8">
        <f>'EMA 440'!D37</f>
        <v>8504</v>
      </c>
      <c r="D20" s="8">
        <f>'EMA 440'!E37</f>
        <v>0</v>
      </c>
      <c r="E20" s="8">
        <f>'EMA 440'!F37</f>
        <v>0</v>
      </c>
      <c r="F20" s="8">
        <f>'EMA 440'!G37</f>
        <v>0</v>
      </c>
      <c r="G20" s="8">
        <f>'EMA 440'!H37</f>
        <v>0</v>
      </c>
      <c r="H20" s="8">
        <f>'EMA 440'!I37</f>
        <v>0</v>
      </c>
      <c r="I20" s="9">
        <f>'EMA 440'!J37</f>
        <v>2500</v>
      </c>
      <c r="J20" s="9">
        <f>'EMA 440'!L37</f>
        <v>0</v>
      </c>
      <c r="K20" s="9">
        <f>'EMA 440'!N37</f>
        <v>0</v>
      </c>
      <c r="L20" s="9">
        <f>'EMA 440'!P37</f>
        <v>0</v>
      </c>
    </row>
    <row r="21" spans="1:12" ht="15.75" customHeight="1" x14ac:dyDescent="0.25">
      <c r="A21" s="3" t="str">
        <f>'EMA 440'!A39</f>
        <v>Total EMA Expenditures</v>
      </c>
      <c r="B21" s="10">
        <f t="shared" ref="B21:K21" si="0">SUM(B17:B20)</f>
        <v>170677</v>
      </c>
      <c r="C21" s="10">
        <f t="shared" si="0"/>
        <v>188652</v>
      </c>
      <c r="D21" s="10">
        <f t="shared" si="0"/>
        <v>207460</v>
      </c>
      <c r="E21" s="10">
        <f t="shared" si="0"/>
        <v>186519</v>
      </c>
      <c r="F21" s="10">
        <f t="shared" si="0"/>
        <v>188025</v>
      </c>
      <c r="G21" s="10">
        <f t="shared" si="0"/>
        <v>74736</v>
      </c>
      <c r="H21" s="10">
        <f t="shared" si="0"/>
        <v>183648</v>
      </c>
      <c r="I21" s="11">
        <f t="shared" si="0"/>
        <v>256490.4</v>
      </c>
      <c r="J21" s="11">
        <f>SUM(J17:J20)</f>
        <v>0</v>
      </c>
      <c r="K21" s="11">
        <f t="shared" si="0"/>
        <v>0</v>
      </c>
      <c r="L21" s="11">
        <f>SUM(L17:L20)</f>
        <v>0</v>
      </c>
    </row>
    <row r="22" spans="1:12" ht="15.75" customHeight="1" x14ac:dyDescent="0.25">
      <c r="B22" s="8"/>
      <c r="C22" s="8"/>
      <c r="D22" s="8"/>
      <c r="E22" s="8"/>
      <c r="F22" s="8"/>
      <c r="G22" s="8"/>
      <c r="H22" s="8"/>
      <c r="I22" s="9"/>
      <c r="J22" s="9"/>
      <c r="K22" s="9"/>
      <c r="L22" s="9"/>
    </row>
    <row r="23" spans="1:12" ht="15.75" customHeight="1" x14ac:dyDescent="0.25">
      <c r="A23" s="3" t="str">
        <f>'EMA 440'!A45</f>
        <v>Total EMA Revenues</v>
      </c>
      <c r="B23" s="10">
        <f>'EMA 440'!C45</f>
        <v>112527</v>
      </c>
      <c r="C23" s="10">
        <f>'EMA 440'!D45</f>
        <v>82795</v>
      </c>
      <c r="D23" s="10">
        <f>'EMA 440'!E45</f>
        <v>78898</v>
      </c>
      <c r="E23" s="10">
        <f>'EMA 440'!F45</f>
        <v>94333</v>
      </c>
      <c r="F23" s="10">
        <f>'EMA 440'!G45</f>
        <v>70260</v>
      </c>
      <c r="G23" s="10">
        <f>'EMA 440'!H45</f>
        <v>19572</v>
      </c>
      <c r="H23" s="10">
        <f>'EMA 440'!I45</f>
        <v>70260</v>
      </c>
      <c r="I23" s="11">
        <f>'EMA 440'!J45</f>
        <v>70449</v>
      </c>
      <c r="J23" s="11">
        <f>'EMA 440'!L45</f>
        <v>0</v>
      </c>
      <c r="K23" s="11">
        <f>'EMA 440'!N45</f>
        <v>0</v>
      </c>
      <c r="L23" s="11">
        <f>'EMA 440'!P45</f>
        <v>0</v>
      </c>
    </row>
    <row r="24" spans="1:12" ht="15.75" customHeight="1" x14ac:dyDescent="0.25">
      <c r="B24" s="8"/>
      <c r="C24" s="8"/>
      <c r="D24" s="8"/>
      <c r="E24" s="8"/>
      <c r="F24" s="8"/>
      <c r="G24" s="8"/>
      <c r="H24" s="8"/>
      <c r="I24" s="9"/>
      <c r="J24" s="9"/>
      <c r="K24" s="9"/>
      <c r="L24" s="9"/>
    </row>
    <row r="25" spans="1:12" ht="15.75" customHeight="1" x14ac:dyDescent="0.25">
      <c r="B25" s="8"/>
      <c r="C25" s="8"/>
      <c r="D25" s="8"/>
      <c r="E25" s="8"/>
      <c r="F25" s="8"/>
      <c r="G25" s="8"/>
      <c r="H25" s="8"/>
      <c r="I25" s="9"/>
      <c r="J25" s="9"/>
      <c r="K25" s="9"/>
      <c r="L25" s="9"/>
    </row>
    <row r="26" spans="1:12" ht="15.75" customHeight="1" thickBot="1" x14ac:dyDescent="0.3">
      <c r="A26" s="12" t="str">
        <f>'EMA 440'!A48</f>
        <v>Net EMA Budget</v>
      </c>
      <c r="B26" s="13">
        <f>B21-B23</f>
        <v>58150</v>
      </c>
      <c r="C26" s="13">
        <f t="shared" ref="C26:K26" si="1">C21-C23</f>
        <v>105857</v>
      </c>
      <c r="D26" s="13">
        <f t="shared" si="1"/>
        <v>128562</v>
      </c>
      <c r="E26" s="13">
        <f t="shared" si="1"/>
        <v>92186</v>
      </c>
      <c r="F26" s="13">
        <f t="shared" si="1"/>
        <v>117765</v>
      </c>
      <c r="G26" s="13">
        <f t="shared" si="1"/>
        <v>55164</v>
      </c>
      <c r="H26" s="13">
        <f t="shared" si="1"/>
        <v>113388</v>
      </c>
      <c r="I26" s="14">
        <f t="shared" si="1"/>
        <v>186041.4</v>
      </c>
      <c r="J26" s="14">
        <f>J21-J23</f>
        <v>0</v>
      </c>
      <c r="K26" s="14">
        <f t="shared" si="1"/>
        <v>0</v>
      </c>
      <c r="L26" s="14">
        <f>L21-L23</f>
        <v>0</v>
      </c>
    </row>
  </sheetData>
  <mergeCells count="10">
    <mergeCell ref="A14:L14"/>
    <mergeCell ref="D15:E15"/>
    <mergeCell ref="F15:H15"/>
    <mergeCell ref="I15:L15"/>
    <mergeCell ref="A1:L1"/>
    <mergeCell ref="A2:L2"/>
    <mergeCell ref="A3:L3"/>
    <mergeCell ref="A6:L6"/>
    <mergeCell ref="A9:L9"/>
    <mergeCell ref="A12:L12"/>
  </mergeCells>
  <printOptions horizontalCentered="1"/>
  <pageMargins left="0.7" right="0.7" top="0.75" bottom="0.75" header="0.3" footer="0.3"/>
  <pageSetup orientation="landscape" r:id="rId1"/>
  <headerFooter>
    <oddFooter>&amp;R&amp;P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94E41-0116-45AA-BE95-7E6A86FE6F93}">
  <sheetPr>
    <pageSetUpPr fitToPage="1"/>
  </sheetPr>
  <dimension ref="A1:T72"/>
  <sheetViews>
    <sheetView view="pageLayout" topLeftCell="A24" zoomScaleNormal="100" zoomScaleSheetLayoutView="100" workbookViewId="0">
      <selection activeCell="K17" sqref="K17"/>
    </sheetView>
  </sheetViews>
  <sheetFormatPr defaultColWidth="9.140625" defaultRowHeight="15.75" x14ac:dyDescent="0.25"/>
  <cols>
    <col min="1" max="1" width="5.28515625" style="15" bestFit="1" customWidth="1"/>
    <col min="2" max="2" width="30.7109375" style="15" bestFit="1" customWidth="1"/>
    <col min="3" max="8" width="9.140625" style="15"/>
    <col min="9" max="9" width="9.140625" style="15" customWidth="1"/>
    <col min="10" max="10" width="10.140625" style="15" customWidth="1"/>
    <col min="11" max="11" width="9" style="15" customWidth="1"/>
    <col min="12" max="12" width="8.5703125" style="15" hidden="1" customWidth="1"/>
    <col min="13" max="13" width="8.140625" style="15" hidden="1" customWidth="1"/>
    <col min="14" max="15" width="8.5703125" style="15" hidden="1" customWidth="1"/>
    <col min="16" max="16" width="11.5703125" style="15" hidden="1" customWidth="1"/>
    <col min="17" max="20" width="8.7109375" customWidth="1"/>
    <col min="21" max="16384" width="9.140625" style="15"/>
  </cols>
  <sheetData>
    <row r="1" spans="1:20" x14ac:dyDescent="0.25">
      <c r="A1" s="314" t="s">
        <v>209</v>
      </c>
      <c r="B1" s="314"/>
      <c r="C1" s="314"/>
      <c r="D1" s="314"/>
      <c r="E1" s="314"/>
      <c r="F1" s="314"/>
      <c r="G1" s="314"/>
      <c r="H1" s="314"/>
      <c r="I1" s="314"/>
      <c r="J1" s="314"/>
      <c r="K1" s="314"/>
      <c r="L1" s="314"/>
      <c r="M1" s="314"/>
      <c r="N1" s="314"/>
      <c r="O1" s="314"/>
      <c r="P1" s="314"/>
      <c r="Q1" s="15"/>
      <c r="R1" s="15"/>
      <c r="S1" s="15"/>
      <c r="T1" s="15"/>
    </row>
    <row r="2" spans="1:20" x14ac:dyDescent="0.25">
      <c r="A2" s="314" t="s">
        <v>257</v>
      </c>
      <c r="B2" s="314"/>
      <c r="C2" s="314"/>
      <c r="D2" s="314"/>
      <c r="E2" s="314"/>
      <c r="F2" s="314"/>
      <c r="G2" s="314"/>
      <c r="H2" s="314"/>
      <c r="I2" s="314"/>
      <c r="J2" s="314"/>
      <c r="K2" s="314"/>
      <c r="L2" s="314"/>
      <c r="M2" s="314"/>
      <c r="N2" s="314"/>
      <c r="O2" s="314"/>
      <c r="P2" s="314"/>
      <c r="Q2" s="15"/>
      <c r="R2" s="15"/>
      <c r="S2" s="15"/>
      <c r="T2" s="15"/>
    </row>
    <row r="3" spans="1:20" x14ac:dyDescent="0.25">
      <c r="A3" s="323" t="s">
        <v>258</v>
      </c>
      <c r="B3" s="323"/>
      <c r="C3" s="323"/>
      <c r="D3" s="323"/>
      <c r="E3" s="323"/>
      <c r="F3" s="323"/>
      <c r="G3" s="323"/>
      <c r="H3" s="323"/>
      <c r="I3" s="323"/>
      <c r="J3" s="323"/>
      <c r="K3" s="323"/>
      <c r="L3" s="323"/>
      <c r="M3" s="323"/>
      <c r="N3" s="323"/>
      <c r="O3" s="323"/>
      <c r="P3" s="323"/>
      <c r="Q3" s="15"/>
      <c r="R3" s="15"/>
      <c r="S3" s="15"/>
      <c r="T3" s="15"/>
    </row>
    <row r="4" spans="1:20" x14ac:dyDescent="0.25">
      <c r="Q4" s="15"/>
    </row>
    <row r="5" spans="1:20" x14ac:dyDescent="0.25">
      <c r="A5" s="16"/>
      <c r="B5" s="16"/>
      <c r="C5" s="17" t="s">
        <v>16</v>
      </c>
      <c r="D5" s="17" t="s">
        <v>17</v>
      </c>
      <c r="E5" s="319" t="s">
        <v>18</v>
      </c>
      <c r="F5" s="320"/>
      <c r="G5" s="321" t="s">
        <v>10</v>
      </c>
      <c r="H5" s="321"/>
      <c r="I5" s="321"/>
      <c r="J5" s="322" t="s">
        <v>88</v>
      </c>
      <c r="K5" s="322"/>
      <c r="L5" s="322"/>
      <c r="M5" s="322"/>
      <c r="N5" s="322"/>
      <c r="O5" s="322"/>
      <c r="P5" s="322"/>
    </row>
    <row r="6" spans="1:20" ht="16.5" thickBot="1" x14ac:dyDescent="0.3">
      <c r="A6" s="18"/>
      <c r="B6" s="18"/>
      <c r="C6" s="19" t="s">
        <v>19</v>
      </c>
      <c r="D6" s="21" t="s">
        <v>19</v>
      </c>
      <c r="E6" s="20" t="s">
        <v>20</v>
      </c>
      <c r="F6" s="21" t="s">
        <v>19</v>
      </c>
      <c r="G6" s="22" t="s">
        <v>20</v>
      </c>
      <c r="H6" s="22" t="s">
        <v>21</v>
      </c>
      <c r="I6" s="22" t="s">
        <v>22</v>
      </c>
      <c r="J6" s="317" t="s">
        <v>23</v>
      </c>
      <c r="K6" s="317"/>
      <c r="L6" s="317" t="s">
        <v>12</v>
      </c>
      <c r="M6" s="317"/>
      <c r="N6" s="317" t="s">
        <v>24</v>
      </c>
      <c r="O6" s="317"/>
      <c r="P6" s="23" t="s">
        <v>14</v>
      </c>
    </row>
    <row r="7" spans="1:20" ht="16.5" thickTop="1" x14ac:dyDescent="0.25">
      <c r="A7" s="318" t="s">
        <v>25</v>
      </c>
      <c r="B7" s="318"/>
      <c r="C7" s="25"/>
      <c r="D7" s="25"/>
      <c r="E7" s="25"/>
      <c r="F7" s="25"/>
      <c r="G7" s="25"/>
      <c r="H7" s="26">
        <v>45291</v>
      </c>
      <c r="I7" s="26">
        <v>45473</v>
      </c>
      <c r="J7" s="27"/>
      <c r="K7" s="27"/>
      <c r="L7" s="27"/>
      <c r="M7" s="27"/>
      <c r="N7" s="27"/>
      <c r="O7" s="27"/>
      <c r="P7" s="27"/>
      <c r="Q7" s="15"/>
      <c r="R7" s="15"/>
      <c r="S7" s="15"/>
      <c r="T7" s="15"/>
    </row>
    <row r="8" spans="1:20" x14ac:dyDescent="0.25">
      <c r="A8" s="24" t="s">
        <v>26</v>
      </c>
      <c r="B8" s="24"/>
      <c r="C8" s="25"/>
      <c r="D8" s="25"/>
      <c r="E8" s="25"/>
      <c r="F8" s="25"/>
      <c r="G8" s="25"/>
      <c r="H8" s="25"/>
      <c r="I8" s="28"/>
      <c r="J8" s="27"/>
      <c r="K8" s="27"/>
      <c r="L8" s="27"/>
      <c r="M8" s="27"/>
      <c r="N8" s="27"/>
      <c r="O8" s="27"/>
      <c r="P8" s="27"/>
      <c r="Q8" s="15"/>
      <c r="R8" s="15"/>
      <c r="S8" s="15"/>
      <c r="T8" s="15"/>
    </row>
    <row r="9" spans="1:20" hidden="1" x14ac:dyDescent="0.25">
      <c r="A9" s="29">
        <v>51010</v>
      </c>
      <c r="B9" s="30" t="s">
        <v>215</v>
      </c>
      <c r="C9" s="31">
        <v>60899</v>
      </c>
      <c r="D9" s="33">
        <v>62825</v>
      </c>
      <c r="E9" s="32">
        <v>70487</v>
      </c>
      <c r="F9" s="33">
        <v>70765</v>
      </c>
      <c r="G9" s="32">
        <v>75005</v>
      </c>
      <c r="H9" s="34">
        <v>20122</v>
      </c>
      <c r="I9" s="33"/>
      <c r="J9" s="35">
        <v>77418</v>
      </c>
      <c r="K9" s="36">
        <f>(J9-G9)/G9</f>
        <v>3.2171188587427506E-2</v>
      </c>
      <c r="L9" s="35"/>
      <c r="M9" s="37">
        <f>(L9-G9)/G9</f>
        <v>-1</v>
      </c>
      <c r="N9" s="35"/>
      <c r="O9" s="37">
        <f>(N9-G9)/G9</f>
        <v>-1</v>
      </c>
      <c r="P9" s="106"/>
      <c r="Q9" s="15"/>
      <c r="R9" s="15"/>
      <c r="S9" s="15"/>
      <c r="T9" s="15"/>
    </row>
    <row r="10" spans="1:20" hidden="1" x14ac:dyDescent="0.25">
      <c r="A10" s="39">
        <v>51030</v>
      </c>
      <c r="B10" s="158" t="s">
        <v>217</v>
      </c>
      <c r="C10" s="41">
        <v>51501</v>
      </c>
      <c r="D10" s="43">
        <v>40186</v>
      </c>
      <c r="E10" s="42">
        <v>57271</v>
      </c>
      <c r="F10" s="43">
        <v>8459</v>
      </c>
      <c r="G10" s="42">
        <v>0</v>
      </c>
      <c r="H10" s="44">
        <v>0</v>
      </c>
      <c r="I10" s="43"/>
      <c r="J10" s="45">
        <v>0</v>
      </c>
      <c r="K10" s="46">
        <v>-1</v>
      </c>
      <c r="L10" s="45"/>
      <c r="M10" s="47">
        <v>-1</v>
      </c>
      <c r="N10" s="45"/>
      <c r="O10" s="47">
        <v>-1</v>
      </c>
      <c r="P10" s="109"/>
      <c r="Q10" s="15"/>
      <c r="R10" s="15"/>
      <c r="S10" s="15"/>
      <c r="T10" s="15"/>
    </row>
    <row r="11" spans="1:20" hidden="1" x14ac:dyDescent="0.25">
      <c r="A11" s="39">
        <v>51035</v>
      </c>
      <c r="B11" s="158" t="s">
        <v>262</v>
      </c>
      <c r="C11" s="41">
        <v>0</v>
      </c>
      <c r="D11" s="43">
        <v>0</v>
      </c>
      <c r="E11" s="42">
        <v>0</v>
      </c>
      <c r="F11" s="43">
        <v>39889</v>
      </c>
      <c r="G11" s="42">
        <v>58500</v>
      </c>
      <c r="H11" s="44">
        <v>29460</v>
      </c>
      <c r="I11" s="43"/>
      <c r="J11" s="45">
        <v>60372</v>
      </c>
      <c r="K11" s="46">
        <f t="shared" ref="K11:K12" si="0">(J11-G11)/G11</f>
        <v>3.2000000000000001E-2</v>
      </c>
      <c r="L11" s="45"/>
      <c r="M11" s="47"/>
      <c r="N11" s="45"/>
      <c r="O11" s="47"/>
      <c r="P11" s="109"/>
      <c r="Q11" s="15"/>
      <c r="R11" s="15"/>
      <c r="S11" s="15"/>
      <c r="T11" s="15"/>
    </row>
    <row r="12" spans="1:20" x14ac:dyDescent="0.25">
      <c r="A12" s="111">
        <v>51069</v>
      </c>
      <c r="B12" s="198" t="s">
        <v>728</v>
      </c>
      <c r="C12" s="112">
        <f t="shared" ref="C12:H12" si="1">SUM(C9:C11)</f>
        <v>112400</v>
      </c>
      <c r="D12" s="112">
        <f t="shared" si="1"/>
        <v>103011</v>
      </c>
      <c r="E12" s="113">
        <f t="shared" si="1"/>
        <v>127758</v>
      </c>
      <c r="F12" s="159">
        <f t="shared" si="1"/>
        <v>119113</v>
      </c>
      <c r="G12" s="113">
        <f t="shared" si="1"/>
        <v>133505</v>
      </c>
      <c r="H12" s="98">
        <f t="shared" si="1"/>
        <v>49582</v>
      </c>
      <c r="I12" s="159">
        <v>105303</v>
      </c>
      <c r="J12" s="114">
        <f>SUM(J9:J11)</f>
        <v>137790</v>
      </c>
      <c r="K12" s="116">
        <f t="shared" si="0"/>
        <v>3.2096176173177032E-2</v>
      </c>
      <c r="L12" s="114"/>
      <c r="M12" s="116">
        <v>1</v>
      </c>
      <c r="N12" s="114"/>
      <c r="O12" s="116">
        <v>1</v>
      </c>
      <c r="P12" s="160"/>
      <c r="Q12" s="15"/>
      <c r="R12" s="15"/>
      <c r="S12" s="15"/>
      <c r="T12" s="15"/>
    </row>
    <row r="13" spans="1:20" x14ac:dyDescent="0.25">
      <c r="A13" s="25"/>
      <c r="B13" s="25"/>
      <c r="C13" s="60">
        <f>SUM(C12)</f>
        <v>112400</v>
      </c>
      <c r="D13" s="60">
        <f t="shared" ref="D13:I13" si="2">SUM(D12)</f>
        <v>103011</v>
      </c>
      <c r="E13" s="60">
        <f t="shared" si="2"/>
        <v>127758</v>
      </c>
      <c r="F13" s="60">
        <f t="shared" si="2"/>
        <v>119113</v>
      </c>
      <c r="G13" s="60">
        <f t="shared" si="2"/>
        <v>133505</v>
      </c>
      <c r="H13" s="60">
        <f t="shared" si="2"/>
        <v>49582</v>
      </c>
      <c r="I13" s="60">
        <f t="shared" si="2"/>
        <v>105303</v>
      </c>
      <c r="J13" s="61">
        <f>J12</f>
        <v>137790</v>
      </c>
      <c r="K13" s="62">
        <f>(J13-G13)/G13</f>
        <v>3.2096176173177032E-2</v>
      </c>
      <c r="L13" s="61">
        <f>SUM(L9:L12)</f>
        <v>0</v>
      </c>
      <c r="M13" s="62">
        <f>(L13-G13)/G13</f>
        <v>-1</v>
      </c>
      <c r="N13" s="61">
        <f>SUM(N9:N12)</f>
        <v>0</v>
      </c>
      <c r="O13" s="62">
        <f>(N13-G13)/G13</f>
        <v>-1</v>
      </c>
      <c r="P13" s="61">
        <f>SUM(P9:P12)</f>
        <v>0</v>
      </c>
      <c r="Q13" s="15"/>
      <c r="R13" s="15"/>
      <c r="S13" s="15"/>
      <c r="T13" s="15"/>
    </row>
    <row r="14" spans="1:20" x14ac:dyDescent="0.25">
      <c r="A14" s="59" t="s">
        <v>34</v>
      </c>
      <c r="B14" s="25"/>
      <c r="C14" s="65"/>
      <c r="D14" s="65"/>
      <c r="E14" s="65"/>
      <c r="F14" s="65"/>
      <c r="G14" s="65"/>
      <c r="H14" s="65"/>
      <c r="I14" s="65"/>
      <c r="J14" s="66"/>
      <c r="K14" s="62"/>
      <c r="L14" s="66"/>
      <c r="M14" s="62"/>
      <c r="N14" s="66"/>
      <c r="O14" s="62"/>
      <c r="P14" s="66"/>
      <c r="Q14" s="15"/>
      <c r="R14" s="15"/>
      <c r="S14" s="15"/>
      <c r="T14" s="15"/>
    </row>
    <row r="15" spans="1:20" x14ac:dyDescent="0.25">
      <c r="A15" s="29">
        <v>53010</v>
      </c>
      <c r="B15" s="76" t="s">
        <v>37</v>
      </c>
      <c r="C15" s="31">
        <v>2258</v>
      </c>
      <c r="D15" s="33">
        <v>1356</v>
      </c>
      <c r="E15" s="34">
        <v>2500</v>
      </c>
      <c r="F15" s="33">
        <v>2215</v>
      </c>
      <c r="G15" s="34">
        <v>2500</v>
      </c>
      <c r="H15" s="34">
        <v>565</v>
      </c>
      <c r="I15" s="34">
        <v>2500</v>
      </c>
      <c r="J15" s="35">
        <v>2500</v>
      </c>
      <c r="K15" s="37">
        <f t="shared" ref="K15:K48" si="3">(J15-G15)/G15</f>
        <v>0</v>
      </c>
      <c r="L15" s="35"/>
      <c r="M15" s="37">
        <f t="shared" ref="M15:M21" si="4">(L15-G15)/G15</f>
        <v>-1</v>
      </c>
      <c r="N15" s="35"/>
      <c r="O15" s="37">
        <f t="shared" ref="O15:O21" si="5">(N15-G15)/G15</f>
        <v>-1</v>
      </c>
      <c r="P15" s="106"/>
      <c r="Q15" s="15"/>
      <c r="R15" s="15"/>
      <c r="S15" s="15"/>
      <c r="T15" s="15"/>
    </row>
    <row r="16" spans="1:20" x14ac:dyDescent="0.25">
      <c r="A16" s="39">
        <v>53060</v>
      </c>
      <c r="B16" s="25" t="s">
        <v>39</v>
      </c>
      <c r="C16" s="41">
        <v>24</v>
      </c>
      <c r="D16" s="43">
        <v>13</v>
      </c>
      <c r="E16" s="44">
        <v>100</v>
      </c>
      <c r="F16" s="43">
        <v>11</v>
      </c>
      <c r="G16" s="44">
        <v>75</v>
      </c>
      <c r="H16" s="44">
        <v>17</v>
      </c>
      <c r="I16" s="44">
        <v>75</v>
      </c>
      <c r="J16" s="45">
        <v>75</v>
      </c>
      <c r="K16" s="47">
        <f t="shared" si="3"/>
        <v>0</v>
      </c>
      <c r="L16" s="45"/>
      <c r="M16" s="47">
        <f t="shared" si="4"/>
        <v>-1</v>
      </c>
      <c r="N16" s="45"/>
      <c r="O16" s="47">
        <f t="shared" si="5"/>
        <v>-1</v>
      </c>
      <c r="P16" s="109"/>
      <c r="Q16" s="15"/>
      <c r="R16" s="15"/>
      <c r="S16" s="15"/>
      <c r="T16" s="15"/>
    </row>
    <row r="17" spans="1:20" x14ac:dyDescent="0.25">
      <c r="A17" s="39">
        <v>53600</v>
      </c>
      <c r="B17" s="25" t="s">
        <v>40</v>
      </c>
      <c r="C17" s="41">
        <v>80</v>
      </c>
      <c r="D17" s="43">
        <v>400</v>
      </c>
      <c r="E17" s="44">
        <v>750</v>
      </c>
      <c r="F17" s="43">
        <v>375</v>
      </c>
      <c r="G17" s="44">
        <v>500</v>
      </c>
      <c r="H17" s="44">
        <v>0</v>
      </c>
      <c r="I17" s="44">
        <v>500</v>
      </c>
      <c r="J17" s="45">
        <v>500</v>
      </c>
      <c r="K17" s="47">
        <f t="shared" si="3"/>
        <v>0</v>
      </c>
      <c r="L17" s="45"/>
      <c r="M17" s="47">
        <f t="shared" si="4"/>
        <v>-1</v>
      </c>
      <c r="N17" s="45"/>
      <c r="O17" s="47">
        <f t="shared" si="5"/>
        <v>-1</v>
      </c>
      <c r="P17" s="109"/>
      <c r="Q17" s="15"/>
      <c r="R17" s="15"/>
      <c r="S17" s="15"/>
      <c r="T17" s="15"/>
    </row>
    <row r="18" spans="1:20" x14ac:dyDescent="0.25">
      <c r="A18" s="39">
        <v>53700</v>
      </c>
      <c r="B18" s="25" t="s">
        <v>133</v>
      </c>
      <c r="C18" s="41">
        <v>333</v>
      </c>
      <c r="D18" s="43">
        <v>798</v>
      </c>
      <c r="E18" s="44">
        <v>2570</v>
      </c>
      <c r="F18" s="43">
        <v>61</v>
      </c>
      <c r="G18" s="44">
        <v>2570</v>
      </c>
      <c r="H18" s="44">
        <v>264</v>
      </c>
      <c r="I18" s="44">
        <v>2570</v>
      </c>
      <c r="J18" s="45">
        <v>3000</v>
      </c>
      <c r="K18" s="47">
        <f t="shared" si="3"/>
        <v>0.16731517509727625</v>
      </c>
      <c r="L18" s="45"/>
      <c r="M18" s="47">
        <f t="shared" si="4"/>
        <v>-1</v>
      </c>
      <c r="N18" s="45"/>
      <c r="O18" s="47">
        <f t="shared" si="5"/>
        <v>-1</v>
      </c>
      <c r="P18" s="109"/>
      <c r="Q18" s="267"/>
      <c r="R18" s="15"/>
      <c r="S18" s="15"/>
      <c r="T18" s="15"/>
    </row>
    <row r="19" spans="1:20" x14ac:dyDescent="0.25">
      <c r="A19" s="39">
        <v>53800</v>
      </c>
      <c r="B19" s="25" t="s">
        <v>225</v>
      </c>
      <c r="C19" s="41">
        <v>89</v>
      </c>
      <c r="D19" s="43">
        <v>0</v>
      </c>
      <c r="E19" s="44">
        <v>300</v>
      </c>
      <c r="F19" s="43">
        <v>286</v>
      </c>
      <c r="G19" s="44">
        <v>300</v>
      </c>
      <c r="H19" s="44">
        <v>50</v>
      </c>
      <c r="I19" s="44">
        <v>300</v>
      </c>
      <c r="J19" s="45">
        <v>300</v>
      </c>
      <c r="K19" s="47">
        <f t="shared" si="3"/>
        <v>0</v>
      </c>
      <c r="L19" s="45"/>
      <c r="M19" s="47">
        <f t="shared" si="4"/>
        <v>-1</v>
      </c>
      <c r="N19" s="45"/>
      <c r="O19" s="47">
        <f t="shared" si="5"/>
        <v>-1</v>
      </c>
      <c r="P19" s="109"/>
      <c r="Q19" s="15"/>
      <c r="R19" s="15"/>
      <c r="S19" s="15"/>
      <c r="T19" s="15"/>
    </row>
    <row r="20" spans="1:20" x14ac:dyDescent="0.25">
      <c r="A20" s="49">
        <v>53900</v>
      </c>
      <c r="B20" s="77" t="s">
        <v>136</v>
      </c>
      <c r="C20" s="51">
        <v>8750</v>
      </c>
      <c r="D20" s="53">
        <v>8750</v>
      </c>
      <c r="E20" s="54">
        <v>12750</v>
      </c>
      <c r="F20" s="53">
        <v>12750</v>
      </c>
      <c r="G20" s="54">
        <v>12250</v>
      </c>
      <c r="H20" s="54">
        <v>8750</v>
      </c>
      <c r="I20" s="54">
        <v>12250</v>
      </c>
      <c r="J20" s="55">
        <v>8750</v>
      </c>
      <c r="K20" s="57">
        <f t="shared" si="3"/>
        <v>-0.2857142857142857</v>
      </c>
      <c r="L20" s="55"/>
      <c r="M20" s="57">
        <f t="shared" si="4"/>
        <v>-1</v>
      </c>
      <c r="N20" s="55"/>
      <c r="O20" s="57">
        <f t="shared" si="5"/>
        <v>-1</v>
      </c>
      <c r="P20" s="58"/>
      <c r="Q20" s="267"/>
      <c r="R20" s="15"/>
      <c r="S20" s="15"/>
      <c r="T20" s="15"/>
    </row>
    <row r="21" spans="1:20" x14ac:dyDescent="0.25">
      <c r="A21" s="25"/>
      <c r="B21" s="25"/>
      <c r="C21" s="60">
        <f t="shared" ref="C21:J21" si="6">SUM(C15:C20)</f>
        <v>11534</v>
      </c>
      <c r="D21" s="60">
        <f t="shared" si="6"/>
        <v>11317</v>
      </c>
      <c r="E21" s="60">
        <f t="shared" si="6"/>
        <v>18970</v>
      </c>
      <c r="F21" s="60">
        <f t="shared" si="6"/>
        <v>15698</v>
      </c>
      <c r="G21" s="60">
        <f t="shared" si="6"/>
        <v>18195</v>
      </c>
      <c r="H21" s="60">
        <f t="shared" si="6"/>
        <v>9646</v>
      </c>
      <c r="I21" s="60">
        <f t="shared" si="6"/>
        <v>18195</v>
      </c>
      <c r="J21" s="61">
        <f t="shared" si="6"/>
        <v>15125</v>
      </c>
      <c r="K21" s="62">
        <f>(J21-G21)/G21</f>
        <v>-0.16872767243748282</v>
      </c>
      <c r="L21" s="61">
        <f>SUM(L15:L20)</f>
        <v>0</v>
      </c>
      <c r="M21" s="62">
        <f t="shared" si="4"/>
        <v>-1</v>
      </c>
      <c r="N21" s="61">
        <f>SUM(N15:N20)</f>
        <v>0</v>
      </c>
      <c r="O21" s="62">
        <f t="shared" si="5"/>
        <v>-1</v>
      </c>
      <c r="P21" s="61">
        <f>SUM(P15:P20)</f>
        <v>0</v>
      </c>
      <c r="Q21" s="15"/>
      <c r="R21" s="15"/>
      <c r="S21" s="15"/>
      <c r="T21" s="15"/>
    </row>
    <row r="22" spans="1:20" x14ac:dyDescent="0.25">
      <c r="A22" s="59" t="s">
        <v>46</v>
      </c>
      <c r="B22" s="25"/>
      <c r="C22" s="65"/>
      <c r="D22" s="65"/>
      <c r="E22" s="65"/>
      <c r="F22" s="65"/>
      <c r="G22" s="65"/>
      <c r="H22" s="65"/>
      <c r="I22" s="65"/>
      <c r="J22" s="66"/>
      <c r="K22" s="62"/>
      <c r="L22" s="66"/>
      <c r="M22" s="62"/>
      <c r="N22" s="66"/>
      <c r="O22" s="62"/>
      <c r="P22" s="66"/>
      <c r="Q22" s="15"/>
      <c r="R22" s="15"/>
      <c r="S22" s="15"/>
      <c r="T22" s="15"/>
    </row>
    <row r="23" spans="1:20" x14ac:dyDescent="0.25">
      <c r="A23" s="29">
        <v>54010</v>
      </c>
      <c r="B23" s="30" t="s">
        <v>47</v>
      </c>
      <c r="C23" s="31">
        <v>135</v>
      </c>
      <c r="D23" s="33">
        <v>1375</v>
      </c>
      <c r="E23" s="32">
        <v>4550</v>
      </c>
      <c r="F23" s="33">
        <v>1418</v>
      </c>
      <c r="G23" s="32">
        <v>3750</v>
      </c>
      <c r="H23" s="34">
        <v>384</v>
      </c>
      <c r="I23" s="33">
        <v>3750</v>
      </c>
      <c r="J23" s="35">
        <v>3750</v>
      </c>
      <c r="K23" s="37">
        <f t="shared" si="3"/>
        <v>0</v>
      </c>
      <c r="L23" s="35"/>
      <c r="M23" s="37">
        <f>(L23-G23)/G23</f>
        <v>-1</v>
      </c>
      <c r="N23" s="35"/>
      <c r="O23" s="37">
        <f>(N23-G23)/G23</f>
        <v>-1</v>
      </c>
      <c r="P23" s="106"/>
      <c r="Q23" s="15"/>
      <c r="R23" s="15"/>
      <c r="S23" s="15"/>
      <c r="T23" s="15"/>
    </row>
    <row r="24" spans="1:20" x14ac:dyDescent="0.25">
      <c r="A24" s="39">
        <v>54020</v>
      </c>
      <c r="B24" s="40" t="s">
        <v>48</v>
      </c>
      <c r="C24" s="41">
        <v>756</v>
      </c>
      <c r="D24" s="43">
        <v>706</v>
      </c>
      <c r="E24" s="42">
        <v>150</v>
      </c>
      <c r="F24" s="43">
        <v>105</v>
      </c>
      <c r="G24" s="42">
        <v>200</v>
      </c>
      <c r="H24" s="44">
        <v>100</v>
      </c>
      <c r="I24" s="43">
        <v>200</v>
      </c>
      <c r="J24" s="45">
        <v>200</v>
      </c>
      <c r="K24" s="47">
        <f t="shared" si="3"/>
        <v>0</v>
      </c>
      <c r="L24" s="45"/>
      <c r="M24" s="47">
        <f>(L24-G24)/G24</f>
        <v>-1</v>
      </c>
      <c r="N24" s="45"/>
      <c r="O24" s="47">
        <f>(N24-G24)/G24</f>
        <v>-1</v>
      </c>
      <c r="P24" s="109"/>
      <c r="Q24" s="15"/>
      <c r="R24" s="15"/>
      <c r="S24" s="15"/>
      <c r="T24" s="15"/>
    </row>
    <row r="25" spans="1:20" x14ac:dyDescent="0.25">
      <c r="A25" s="39">
        <v>55010</v>
      </c>
      <c r="B25" s="40" t="s">
        <v>263</v>
      </c>
      <c r="C25" s="41">
        <v>1215</v>
      </c>
      <c r="D25" s="43">
        <v>1888</v>
      </c>
      <c r="E25" s="42">
        <v>3000</v>
      </c>
      <c r="F25" s="43">
        <v>758</v>
      </c>
      <c r="G25" s="42">
        <v>1500</v>
      </c>
      <c r="H25" s="44">
        <v>88</v>
      </c>
      <c r="I25" s="43">
        <v>1500</v>
      </c>
      <c r="J25" s="45">
        <v>1500</v>
      </c>
      <c r="K25" s="47">
        <f t="shared" si="3"/>
        <v>0</v>
      </c>
      <c r="L25" s="45"/>
      <c r="M25" s="47">
        <f>(L25-G25)/G25</f>
        <v>-1</v>
      </c>
      <c r="N25" s="45"/>
      <c r="O25" s="47">
        <f>(N25-G25)/G25</f>
        <v>-1</v>
      </c>
      <c r="P25" s="109"/>
      <c r="Q25" s="15"/>
      <c r="R25" s="15"/>
      <c r="S25" s="15"/>
      <c r="T25" s="15"/>
    </row>
    <row r="26" spans="1:20" x14ac:dyDescent="0.25">
      <c r="A26" s="39">
        <v>55120</v>
      </c>
      <c r="B26" s="158" t="s">
        <v>264</v>
      </c>
      <c r="C26" s="41">
        <v>1137</v>
      </c>
      <c r="D26" s="43">
        <v>1002</v>
      </c>
      <c r="E26" s="42">
        <v>2520</v>
      </c>
      <c r="F26" s="43">
        <v>1437</v>
      </c>
      <c r="G26" s="42">
        <v>1600</v>
      </c>
      <c r="H26" s="44">
        <v>643</v>
      </c>
      <c r="I26" s="43">
        <v>1600</v>
      </c>
      <c r="J26" s="45">
        <v>1600</v>
      </c>
      <c r="K26" s="47">
        <f t="shared" si="3"/>
        <v>0</v>
      </c>
      <c r="L26" s="45"/>
      <c r="M26" s="47">
        <f>(L26-G26)/G26</f>
        <v>-1</v>
      </c>
      <c r="N26" s="45"/>
      <c r="O26" s="47">
        <f>(N26-G26)/G26</f>
        <v>-1</v>
      </c>
      <c r="P26" s="109"/>
      <c r="Q26" s="15"/>
      <c r="R26" s="15"/>
      <c r="S26" s="15"/>
      <c r="T26" s="15"/>
    </row>
    <row r="27" spans="1:20" x14ac:dyDescent="0.25">
      <c r="A27" s="39">
        <v>55400</v>
      </c>
      <c r="B27" s="40" t="s">
        <v>265</v>
      </c>
      <c r="C27" s="41">
        <v>11354</v>
      </c>
      <c r="D27" s="43">
        <v>34881</v>
      </c>
      <c r="E27" s="42">
        <v>22177</v>
      </c>
      <c r="F27" s="43">
        <v>19770</v>
      </c>
      <c r="G27" s="42">
        <v>0</v>
      </c>
      <c r="H27" s="44">
        <v>0</v>
      </c>
      <c r="I27" s="43">
        <v>0</v>
      </c>
      <c r="J27" s="45">
        <v>0</v>
      </c>
      <c r="K27" s="47">
        <v>0</v>
      </c>
      <c r="L27" s="45"/>
      <c r="M27" s="47" t="e">
        <f>(L27-G27)/G27</f>
        <v>#DIV/0!</v>
      </c>
      <c r="N27" s="45"/>
      <c r="O27" s="47" t="e">
        <f>(N27-G27)/G27</f>
        <v>#DIV/0!</v>
      </c>
      <c r="P27" s="109"/>
      <c r="Q27" s="15"/>
      <c r="R27" s="15"/>
      <c r="S27" s="15"/>
      <c r="T27" s="15"/>
    </row>
    <row r="28" spans="1:20" x14ac:dyDescent="0.25">
      <c r="A28" s="39">
        <v>55405</v>
      </c>
      <c r="B28" s="40" t="s">
        <v>54</v>
      </c>
      <c r="C28" s="41">
        <v>0</v>
      </c>
      <c r="D28" s="43">
        <v>0</v>
      </c>
      <c r="E28" s="42">
        <v>500</v>
      </c>
      <c r="F28" s="43">
        <v>987</v>
      </c>
      <c r="G28" s="42">
        <v>500</v>
      </c>
      <c r="H28" s="44">
        <v>289</v>
      </c>
      <c r="I28" s="43">
        <v>500</v>
      </c>
      <c r="J28" s="45">
        <v>1000</v>
      </c>
      <c r="K28" s="47">
        <v>1</v>
      </c>
      <c r="L28" s="45"/>
      <c r="M28" s="47">
        <v>1</v>
      </c>
      <c r="N28" s="45"/>
      <c r="O28" s="47">
        <v>1</v>
      </c>
      <c r="P28" s="109"/>
      <c r="Q28" s="267"/>
      <c r="R28" s="15"/>
      <c r="S28" s="15"/>
      <c r="T28" s="15"/>
    </row>
    <row r="29" spans="1:20" x14ac:dyDescent="0.25">
      <c r="A29" s="39">
        <v>55420</v>
      </c>
      <c r="B29" s="40" t="s">
        <v>266</v>
      </c>
      <c r="C29" s="41">
        <v>23446</v>
      </c>
      <c r="D29" s="43">
        <v>24318</v>
      </c>
      <c r="E29" s="42">
        <v>25235</v>
      </c>
      <c r="F29" s="43">
        <v>25224</v>
      </c>
      <c r="G29" s="42">
        <v>26175</v>
      </c>
      <c r="H29" s="44">
        <v>13104</v>
      </c>
      <c r="I29" s="43">
        <v>50000</v>
      </c>
      <c r="J29" s="45">
        <v>90425.4</v>
      </c>
      <c r="K29" s="47">
        <f t="shared" si="3"/>
        <v>2.4546475644699139</v>
      </c>
      <c r="L29" s="45"/>
      <c r="M29" s="47">
        <f>(L29-G29)/G29</f>
        <v>-1</v>
      </c>
      <c r="N29" s="45"/>
      <c r="O29" s="47">
        <f>(N29-G29)/G29</f>
        <v>-1</v>
      </c>
      <c r="P29" s="109"/>
      <c r="Q29" s="267"/>
      <c r="R29" s="15"/>
      <c r="S29" s="15"/>
      <c r="T29" s="15"/>
    </row>
    <row r="30" spans="1:20" x14ac:dyDescent="0.25">
      <c r="A30" s="39">
        <v>55430</v>
      </c>
      <c r="B30" s="40" t="s">
        <v>267</v>
      </c>
      <c r="C30" s="41">
        <v>1200</v>
      </c>
      <c r="D30" s="43">
        <v>1650</v>
      </c>
      <c r="E30" s="42">
        <v>1800</v>
      </c>
      <c r="F30" s="43">
        <v>1800</v>
      </c>
      <c r="G30" s="42">
        <v>1800</v>
      </c>
      <c r="H30" s="44">
        <v>900</v>
      </c>
      <c r="I30" s="43">
        <v>1800</v>
      </c>
      <c r="J30" s="45">
        <v>1800</v>
      </c>
      <c r="K30" s="47">
        <f t="shared" si="3"/>
        <v>0</v>
      </c>
      <c r="L30" s="45"/>
      <c r="M30" s="47">
        <f>(L30-G30)/G30</f>
        <v>-1</v>
      </c>
      <c r="N30" s="45"/>
      <c r="O30" s="47">
        <f>(N30-G30)/G30</f>
        <v>-1</v>
      </c>
      <c r="P30" s="109"/>
      <c r="Q30" s="15"/>
      <c r="R30" s="15"/>
      <c r="S30" s="15"/>
      <c r="T30" s="15"/>
    </row>
    <row r="31" spans="1:20" x14ac:dyDescent="0.25">
      <c r="A31" s="49">
        <v>56200</v>
      </c>
      <c r="B31" s="50" t="s">
        <v>55</v>
      </c>
      <c r="C31" s="51">
        <v>0</v>
      </c>
      <c r="D31" s="53">
        <v>0</v>
      </c>
      <c r="E31" s="52">
        <v>800</v>
      </c>
      <c r="F31" s="53">
        <v>209</v>
      </c>
      <c r="G31" s="52">
        <v>800</v>
      </c>
      <c r="H31" s="54">
        <v>0</v>
      </c>
      <c r="I31" s="53">
        <v>800</v>
      </c>
      <c r="J31" s="55">
        <v>800</v>
      </c>
      <c r="K31" s="57">
        <v>1</v>
      </c>
      <c r="L31" s="55"/>
      <c r="M31" s="57">
        <v>1</v>
      </c>
      <c r="N31" s="55"/>
      <c r="O31" s="57">
        <v>1</v>
      </c>
      <c r="P31" s="58"/>
      <c r="Q31" s="15"/>
      <c r="R31" s="15"/>
      <c r="S31" s="15"/>
      <c r="T31" s="15"/>
    </row>
    <row r="32" spans="1:20" x14ac:dyDescent="0.25">
      <c r="A32" s="25"/>
      <c r="B32" s="25"/>
      <c r="C32" s="74">
        <f t="shared" ref="C32:J32" si="7">SUM(C23:C31)</f>
        <v>39243</v>
      </c>
      <c r="D32" s="74">
        <f t="shared" si="7"/>
        <v>65820</v>
      </c>
      <c r="E32" s="74">
        <f t="shared" si="7"/>
        <v>60732</v>
      </c>
      <c r="F32" s="74">
        <f t="shared" si="7"/>
        <v>51708</v>
      </c>
      <c r="G32" s="74">
        <f t="shared" si="7"/>
        <v>36325</v>
      </c>
      <c r="H32" s="74">
        <f t="shared" si="7"/>
        <v>15508</v>
      </c>
      <c r="I32" s="74">
        <f t="shared" si="7"/>
        <v>60150</v>
      </c>
      <c r="J32" s="75">
        <f t="shared" si="7"/>
        <v>101075.4</v>
      </c>
      <c r="K32" s="62">
        <f t="shared" si="3"/>
        <v>1.7825299380591877</v>
      </c>
      <c r="L32" s="75">
        <f>SUM(L23:L31)</f>
        <v>0</v>
      </c>
      <c r="M32" s="62">
        <f>(L32-G32)/G32</f>
        <v>-1</v>
      </c>
      <c r="N32" s="75">
        <f>SUM(N23:N31)</f>
        <v>0</v>
      </c>
      <c r="O32" s="62">
        <f>(N32-G32)/G32</f>
        <v>-1</v>
      </c>
      <c r="P32" s="75">
        <f>SUM(P23:P31)</f>
        <v>0</v>
      </c>
      <c r="Q32" s="15"/>
      <c r="R32" s="15"/>
      <c r="S32" s="15"/>
      <c r="T32" s="15"/>
    </row>
    <row r="33" spans="1:20" x14ac:dyDescent="0.25">
      <c r="A33" s="16"/>
      <c r="B33" s="16"/>
      <c r="C33" s="17" t="str">
        <f>C5</f>
        <v>FY20-21</v>
      </c>
      <c r="D33" s="17" t="str">
        <f>D5</f>
        <v>FY21-22</v>
      </c>
      <c r="E33" s="319" t="str">
        <f>E5</f>
        <v>FY22-23</v>
      </c>
      <c r="F33" s="320"/>
      <c r="G33" s="321" t="str">
        <f>G5</f>
        <v>FY23-24</v>
      </c>
      <c r="H33" s="321"/>
      <c r="I33" s="321"/>
      <c r="J33" s="322" t="str">
        <f>J5</f>
        <v>FY24-25</v>
      </c>
      <c r="K33" s="322"/>
      <c r="L33" s="322"/>
      <c r="M33" s="322"/>
      <c r="N33" s="322"/>
      <c r="O33" s="322"/>
      <c r="P33" s="322"/>
      <c r="Q33" s="15"/>
      <c r="R33" s="15"/>
      <c r="S33" s="15"/>
      <c r="T33" s="15"/>
    </row>
    <row r="34" spans="1:20" ht="16.5" thickBot="1" x14ac:dyDescent="0.3">
      <c r="A34" s="18"/>
      <c r="B34" s="18"/>
      <c r="C34" s="19" t="s">
        <v>19</v>
      </c>
      <c r="D34" s="19" t="s">
        <v>19</v>
      </c>
      <c r="E34" s="20" t="s">
        <v>20</v>
      </c>
      <c r="F34" s="21" t="s">
        <v>19</v>
      </c>
      <c r="G34" s="22" t="s">
        <v>20</v>
      </c>
      <c r="H34" s="22" t="s">
        <v>21</v>
      </c>
      <c r="I34" s="22" t="s">
        <v>22</v>
      </c>
      <c r="J34" s="317" t="s">
        <v>23</v>
      </c>
      <c r="K34" s="317"/>
      <c r="L34" s="317" t="s">
        <v>12</v>
      </c>
      <c r="M34" s="317"/>
      <c r="N34" s="317" t="s">
        <v>24</v>
      </c>
      <c r="O34" s="317"/>
      <c r="P34" s="23" t="s">
        <v>14</v>
      </c>
      <c r="Q34" s="15"/>
      <c r="R34" s="15"/>
      <c r="S34" s="15"/>
      <c r="T34" s="15"/>
    </row>
    <row r="35" spans="1:20" ht="16.5" thickTop="1" x14ac:dyDescent="0.25">
      <c r="A35" s="59" t="s">
        <v>15</v>
      </c>
      <c r="B35" s="25"/>
      <c r="C35" s="65"/>
      <c r="D35" s="65"/>
      <c r="E35" s="65"/>
      <c r="F35" s="65"/>
      <c r="G35" s="65"/>
      <c r="H35" s="65"/>
      <c r="I35" s="65"/>
      <c r="J35" s="66"/>
      <c r="K35" s="62"/>
      <c r="L35" s="66"/>
      <c r="M35" s="62"/>
      <c r="N35" s="66"/>
      <c r="O35" s="62"/>
      <c r="P35" s="66"/>
      <c r="Q35" s="15"/>
      <c r="R35" s="15"/>
      <c r="S35" s="15"/>
      <c r="T35" s="15"/>
    </row>
    <row r="36" spans="1:20" x14ac:dyDescent="0.25">
      <c r="A36" s="111">
        <v>59480</v>
      </c>
      <c r="B36" s="94" t="s">
        <v>240</v>
      </c>
      <c r="C36" s="112">
        <v>7500</v>
      </c>
      <c r="D36" s="159">
        <v>8504</v>
      </c>
      <c r="E36" s="98">
        <v>0</v>
      </c>
      <c r="F36" s="159">
        <v>0</v>
      </c>
      <c r="G36" s="98">
        <v>0</v>
      </c>
      <c r="H36" s="98">
        <v>0</v>
      </c>
      <c r="I36" s="98">
        <v>0</v>
      </c>
      <c r="J36" s="114">
        <v>2500</v>
      </c>
      <c r="K36" s="116">
        <v>0</v>
      </c>
      <c r="L36" s="114"/>
      <c r="M36" s="116">
        <v>0</v>
      </c>
      <c r="N36" s="114"/>
      <c r="O36" s="116">
        <v>0</v>
      </c>
      <c r="P36" s="160"/>
      <c r="Q36" s="15"/>
      <c r="R36" s="15"/>
      <c r="S36" s="15"/>
      <c r="T36" s="15"/>
    </row>
    <row r="37" spans="1:20" x14ac:dyDescent="0.25">
      <c r="A37" s="25"/>
      <c r="B37" s="25"/>
      <c r="C37" s="74">
        <f t="shared" ref="C37:J37" si="8">SUM(C36:C36)</f>
        <v>7500</v>
      </c>
      <c r="D37" s="74">
        <f t="shared" si="8"/>
        <v>8504</v>
      </c>
      <c r="E37" s="74">
        <f t="shared" si="8"/>
        <v>0</v>
      </c>
      <c r="F37" s="74">
        <f t="shared" si="8"/>
        <v>0</v>
      </c>
      <c r="G37" s="74">
        <v>0</v>
      </c>
      <c r="H37" s="74">
        <f t="shared" si="8"/>
        <v>0</v>
      </c>
      <c r="I37" s="74">
        <f t="shared" si="8"/>
        <v>0</v>
      </c>
      <c r="J37" s="75">
        <f t="shared" si="8"/>
        <v>2500</v>
      </c>
      <c r="K37" s="62">
        <v>0</v>
      </c>
      <c r="L37" s="75">
        <f>SUM(L36:L36)</f>
        <v>0</v>
      </c>
      <c r="M37" s="62">
        <v>0</v>
      </c>
      <c r="N37" s="75">
        <f>SUM(N36:N36)</f>
        <v>0</v>
      </c>
      <c r="O37" s="62">
        <v>0</v>
      </c>
      <c r="P37" s="75">
        <f>SUM(P36:P36)</f>
        <v>0</v>
      </c>
      <c r="Q37" s="15"/>
      <c r="R37" s="15"/>
      <c r="S37" s="15"/>
      <c r="T37" s="15"/>
    </row>
    <row r="38" spans="1:20" x14ac:dyDescent="0.25">
      <c r="A38" s="25"/>
      <c r="B38" s="25"/>
      <c r="C38" s="65"/>
      <c r="D38" s="65"/>
      <c r="E38" s="65"/>
      <c r="F38" s="65"/>
      <c r="G38" s="65"/>
      <c r="H38" s="65"/>
      <c r="I38" s="65"/>
      <c r="J38" s="66"/>
      <c r="K38" s="62"/>
      <c r="L38" s="66"/>
      <c r="M38" s="62"/>
      <c r="N38" s="66"/>
      <c r="O38" s="62"/>
      <c r="P38" s="66"/>
      <c r="Q38" s="15"/>
      <c r="R38" s="15"/>
      <c r="S38" s="15"/>
      <c r="T38" s="15"/>
    </row>
    <row r="39" spans="1:20" x14ac:dyDescent="0.25">
      <c r="A39" s="59" t="s">
        <v>268</v>
      </c>
      <c r="B39" s="25"/>
      <c r="C39" s="74">
        <f t="shared" ref="C39:J39" si="9">C13+C21+C32+C37</f>
        <v>170677</v>
      </c>
      <c r="D39" s="74">
        <f t="shared" si="9"/>
        <v>188652</v>
      </c>
      <c r="E39" s="74">
        <f t="shared" si="9"/>
        <v>207460</v>
      </c>
      <c r="F39" s="74">
        <f t="shared" si="9"/>
        <v>186519</v>
      </c>
      <c r="G39" s="74">
        <f t="shared" si="9"/>
        <v>188025</v>
      </c>
      <c r="H39" s="74">
        <f t="shared" si="9"/>
        <v>74736</v>
      </c>
      <c r="I39" s="74">
        <f t="shared" si="9"/>
        <v>183648</v>
      </c>
      <c r="J39" s="75">
        <f t="shared" si="9"/>
        <v>256490.4</v>
      </c>
      <c r="K39" s="62">
        <f>(J39-G39)/G39</f>
        <v>0.36412923813322695</v>
      </c>
      <c r="L39" s="75">
        <f>L13+L21+L32+L37</f>
        <v>0</v>
      </c>
      <c r="M39" s="62">
        <f>(L39-G39)/G39</f>
        <v>-1</v>
      </c>
      <c r="N39" s="75">
        <f>N13+N21+N32+N37</f>
        <v>0</v>
      </c>
      <c r="O39" s="62">
        <f>(N39-G39)/G39</f>
        <v>-1</v>
      </c>
      <c r="P39" s="75">
        <f>P13+P21+P32+P37</f>
        <v>0</v>
      </c>
      <c r="Q39" s="15"/>
      <c r="R39" s="15"/>
      <c r="S39" s="15"/>
      <c r="T39" s="15"/>
    </row>
    <row r="40" spans="1:20" x14ac:dyDescent="0.25">
      <c r="A40" s="59"/>
      <c r="B40" s="25"/>
      <c r="C40" s="74"/>
      <c r="D40" s="74"/>
      <c r="E40" s="74"/>
      <c r="F40" s="74"/>
      <c r="G40" s="74"/>
      <c r="H40" s="74"/>
      <c r="I40" s="74"/>
      <c r="J40" s="75"/>
      <c r="K40" s="62"/>
      <c r="L40" s="75"/>
      <c r="M40" s="62"/>
      <c r="N40" s="75"/>
      <c r="O40" s="62"/>
      <c r="P40" s="72"/>
      <c r="Q40" s="15"/>
      <c r="R40" s="15"/>
      <c r="S40" s="15"/>
      <c r="T40" s="15"/>
    </row>
    <row r="41" spans="1:20" x14ac:dyDescent="0.25">
      <c r="A41" s="59"/>
      <c r="B41" s="25"/>
      <c r="C41" s="74"/>
      <c r="D41" s="74"/>
      <c r="E41" s="74"/>
      <c r="F41" s="74"/>
      <c r="G41" s="74"/>
      <c r="H41" s="74"/>
      <c r="I41" s="74"/>
      <c r="J41" s="75"/>
      <c r="K41" s="62"/>
      <c r="L41" s="75"/>
      <c r="M41" s="62"/>
      <c r="N41" s="75"/>
      <c r="O41" s="62"/>
      <c r="P41" s="72"/>
      <c r="Q41" s="15"/>
      <c r="R41" s="15"/>
      <c r="S41" s="15"/>
      <c r="T41" s="15"/>
    </row>
    <row r="42" spans="1:20" x14ac:dyDescent="0.25">
      <c r="A42" s="59" t="s">
        <v>62</v>
      </c>
      <c r="B42" s="25"/>
      <c r="C42" s="65"/>
      <c r="D42" s="65"/>
      <c r="E42" s="65"/>
      <c r="F42" s="65"/>
      <c r="G42" s="65"/>
      <c r="H42" s="65"/>
      <c r="I42" s="65"/>
      <c r="J42" s="66"/>
      <c r="K42" s="62"/>
      <c r="L42" s="66"/>
      <c r="M42" s="62"/>
      <c r="N42" s="66"/>
      <c r="O42" s="62"/>
      <c r="P42" s="72"/>
      <c r="Q42" s="15"/>
      <c r="R42" s="15"/>
      <c r="S42" s="15"/>
      <c r="T42" s="15"/>
    </row>
    <row r="43" spans="1:20" x14ac:dyDescent="0.25">
      <c r="A43" s="29">
        <v>44290</v>
      </c>
      <c r="B43" s="76" t="s">
        <v>269</v>
      </c>
      <c r="C43" s="31">
        <v>112509</v>
      </c>
      <c r="D43" s="33">
        <v>82795</v>
      </c>
      <c r="E43" s="34">
        <v>78898</v>
      </c>
      <c r="F43" s="33">
        <v>94333</v>
      </c>
      <c r="G43" s="34">
        <v>70260</v>
      </c>
      <c r="H43" s="34">
        <v>19572</v>
      </c>
      <c r="I43" s="34">
        <v>70260</v>
      </c>
      <c r="J43" s="35">
        <v>70449</v>
      </c>
      <c r="K43" s="37">
        <f t="shared" si="3"/>
        <v>2.69000853970965E-3</v>
      </c>
      <c r="L43" s="118"/>
      <c r="M43" s="37">
        <f>(L43-G43)/G43</f>
        <v>-1</v>
      </c>
      <c r="N43" s="35"/>
      <c r="O43" s="37">
        <f>(N43-G43)/G43</f>
        <v>-1</v>
      </c>
      <c r="P43" s="106"/>
      <c r="Q43" s="15"/>
      <c r="R43" s="15"/>
      <c r="S43" s="15"/>
      <c r="T43" s="15"/>
    </row>
    <row r="44" spans="1:20" x14ac:dyDescent="0.25">
      <c r="A44" s="49">
        <v>44411</v>
      </c>
      <c r="B44" s="77" t="s">
        <v>42</v>
      </c>
      <c r="C44" s="51">
        <v>18</v>
      </c>
      <c r="D44" s="53">
        <v>0</v>
      </c>
      <c r="E44" s="54">
        <v>0</v>
      </c>
      <c r="F44" s="53">
        <v>0</v>
      </c>
      <c r="G44" s="54">
        <v>0</v>
      </c>
      <c r="H44" s="54">
        <v>0</v>
      </c>
      <c r="I44" s="54">
        <v>0</v>
      </c>
      <c r="J44" s="55"/>
      <c r="K44" s="57">
        <v>0</v>
      </c>
      <c r="L44" s="119"/>
      <c r="M44" s="57">
        <v>0</v>
      </c>
      <c r="N44" s="55"/>
      <c r="O44" s="57">
        <v>0</v>
      </c>
      <c r="P44" s="58"/>
      <c r="Q44" s="15"/>
      <c r="R44" s="15"/>
      <c r="S44" s="15"/>
      <c r="T44" s="15"/>
    </row>
    <row r="45" spans="1:20" x14ac:dyDescent="0.25">
      <c r="A45" s="59" t="s">
        <v>270</v>
      </c>
      <c r="B45" s="59"/>
      <c r="C45" s="74">
        <f t="shared" ref="C45:J45" si="10">SUM(C43:C44)</f>
        <v>112527</v>
      </c>
      <c r="D45" s="74">
        <f t="shared" si="10"/>
        <v>82795</v>
      </c>
      <c r="E45" s="74">
        <f t="shared" si="10"/>
        <v>78898</v>
      </c>
      <c r="F45" s="74">
        <f t="shared" si="10"/>
        <v>94333</v>
      </c>
      <c r="G45" s="74">
        <f t="shared" si="10"/>
        <v>70260</v>
      </c>
      <c r="H45" s="74">
        <f t="shared" si="10"/>
        <v>19572</v>
      </c>
      <c r="I45" s="74">
        <f t="shared" si="10"/>
        <v>70260</v>
      </c>
      <c r="J45" s="75">
        <f t="shared" si="10"/>
        <v>70449</v>
      </c>
      <c r="K45" s="62">
        <f t="shared" si="3"/>
        <v>2.69000853970965E-3</v>
      </c>
      <c r="L45" s="75">
        <f>SUM(L43:L44)</f>
        <v>0</v>
      </c>
      <c r="M45" s="62">
        <f>(L45-G45)/G45</f>
        <v>-1</v>
      </c>
      <c r="N45" s="75">
        <f>SUM(N43:N44)</f>
        <v>0</v>
      </c>
      <c r="O45" s="62">
        <f>(N45-G45)/G45</f>
        <v>-1</v>
      </c>
      <c r="P45" s="75">
        <f>SUM(P43:P44)</f>
        <v>0</v>
      </c>
      <c r="Q45" s="15"/>
      <c r="R45" s="15"/>
      <c r="S45" s="15"/>
      <c r="T45" s="15"/>
    </row>
    <row r="46" spans="1:20" x14ac:dyDescent="0.25">
      <c r="A46" s="25"/>
      <c r="B46" s="25"/>
      <c r="C46" s="65"/>
      <c r="D46" s="65"/>
      <c r="E46" s="65"/>
      <c r="F46" s="65"/>
      <c r="G46" s="65"/>
      <c r="H46" s="65"/>
      <c r="I46" s="65"/>
      <c r="J46" s="66"/>
      <c r="K46" s="62"/>
      <c r="L46" s="66"/>
      <c r="M46" s="62"/>
      <c r="N46" s="66"/>
      <c r="O46" s="62"/>
      <c r="P46" s="72"/>
      <c r="Q46" s="15"/>
      <c r="R46" s="15"/>
      <c r="S46" s="15"/>
      <c r="T46" s="15"/>
    </row>
    <row r="47" spans="1:20" x14ac:dyDescent="0.25">
      <c r="A47" s="25"/>
      <c r="B47" s="25"/>
      <c r="C47" s="65"/>
      <c r="D47" s="65"/>
      <c r="E47" s="65"/>
      <c r="F47" s="65"/>
      <c r="G47" s="65"/>
      <c r="H47" s="65"/>
      <c r="I47" s="65"/>
      <c r="J47" s="66"/>
      <c r="K47" s="62"/>
      <c r="L47" s="66"/>
      <c r="M47" s="62"/>
      <c r="N47" s="66"/>
      <c r="O47" s="62"/>
      <c r="P47" s="72"/>
      <c r="Q47" s="15"/>
      <c r="R47" s="15"/>
      <c r="S47" s="15"/>
      <c r="T47" s="15"/>
    </row>
    <row r="48" spans="1:20" ht="16.5" thickBot="1" x14ac:dyDescent="0.3">
      <c r="A48" s="79" t="s">
        <v>271</v>
      </c>
      <c r="B48" s="79"/>
      <c r="C48" s="80">
        <f t="shared" ref="C48:J48" si="11">C39-C45</f>
        <v>58150</v>
      </c>
      <c r="D48" s="80">
        <f t="shared" si="11"/>
        <v>105857</v>
      </c>
      <c r="E48" s="80">
        <f t="shared" si="11"/>
        <v>128562</v>
      </c>
      <c r="F48" s="80">
        <f t="shared" si="11"/>
        <v>92186</v>
      </c>
      <c r="G48" s="80">
        <f t="shared" si="11"/>
        <v>117765</v>
      </c>
      <c r="H48" s="80">
        <f t="shared" si="11"/>
        <v>55164</v>
      </c>
      <c r="I48" s="80">
        <f t="shared" si="11"/>
        <v>113388</v>
      </c>
      <c r="J48" s="81">
        <f t="shared" si="11"/>
        <v>186041.4</v>
      </c>
      <c r="K48" s="82">
        <f t="shared" si="3"/>
        <v>0.57976818239714678</v>
      </c>
      <c r="L48" s="81">
        <f>L39-L45</f>
        <v>0</v>
      </c>
      <c r="M48" s="82">
        <f>(L48-G48)/G48</f>
        <v>-1</v>
      </c>
      <c r="N48" s="81">
        <f>N39-N45</f>
        <v>0</v>
      </c>
      <c r="O48" s="82">
        <f>(N48-G48)/G48</f>
        <v>-1</v>
      </c>
      <c r="P48" s="81">
        <f>P39-P45</f>
        <v>0</v>
      </c>
      <c r="Q48" s="15"/>
      <c r="R48" s="15"/>
      <c r="S48" s="15"/>
      <c r="T48" s="15"/>
    </row>
    <row r="49" spans="1:20" x14ac:dyDescent="0.25">
      <c r="A49" s="25"/>
      <c r="B49" s="25"/>
      <c r="C49" s="65"/>
      <c r="D49" s="65"/>
      <c r="E49" s="65"/>
      <c r="F49" s="65"/>
      <c r="G49" s="65"/>
      <c r="H49" s="65"/>
      <c r="I49" s="65"/>
      <c r="J49" s="65"/>
      <c r="K49" s="83"/>
      <c r="L49" s="65"/>
      <c r="M49" s="83"/>
      <c r="N49" s="65"/>
      <c r="O49" s="65"/>
      <c r="P49" s="83"/>
      <c r="Q49" s="15"/>
      <c r="R49" s="15"/>
      <c r="S49" s="15"/>
      <c r="T49" s="15"/>
    </row>
    <row r="50" spans="1:20" x14ac:dyDescent="0.25">
      <c r="A50" s="25"/>
      <c r="B50" s="25"/>
      <c r="C50" s="65"/>
      <c r="D50" s="65"/>
      <c r="E50" s="65"/>
      <c r="F50" s="65"/>
      <c r="G50" s="65"/>
      <c r="H50" s="65"/>
      <c r="I50" s="65"/>
      <c r="J50" s="65"/>
      <c r="K50" s="83"/>
      <c r="L50" s="65"/>
      <c r="M50" s="83"/>
      <c r="N50" s="65"/>
      <c r="O50" s="65"/>
      <c r="P50" s="83"/>
      <c r="Q50" s="15"/>
      <c r="R50" s="15"/>
      <c r="S50" s="15"/>
      <c r="T50" s="15"/>
    </row>
    <row r="51" spans="1:20" x14ac:dyDescent="0.25">
      <c r="A51" s="25"/>
      <c r="B51" s="25"/>
      <c r="C51" s="65"/>
      <c r="D51" s="65"/>
      <c r="E51" s="65"/>
      <c r="F51" s="65"/>
      <c r="G51" s="65"/>
      <c r="H51" s="65"/>
      <c r="I51" s="65"/>
      <c r="J51" s="65"/>
      <c r="K51" s="83"/>
      <c r="L51" s="65"/>
      <c r="M51" s="83"/>
      <c r="N51" s="65"/>
      <c r="O51" s="65"/>
      <c r="P51" s="83"/>
      <c r="Q51" s="15"/>
      <c r="R51" s="15"/>
      <c r="S51" s="15"/>
      <c r="T51" s="15"/>
    </row>
    <row r="52" spans="1:20" x14ac:dyDescent="0.25">
      <c r="A52" s="25"/>
      <c r="B52" s="25"/>
      <c r="C52" s="65"/>
      <c r="D52" s="65"/>
      <c r="E52" s="65"/>
      <c r="F52" s="65"/>
      <c r="G52" s="65"/>
      <c r="H52" s="65"/>
      <c r="I52" s="65"/>
      <c r="J52" s="65"/>
      <c r="K52" s="83"/>
      <c r="L52" s="65"/>
      <c r="M52" s="83"/>
      <c r="N52" s="65"/>
      <c r="O52" s="65"/>
      <c r="P52" s="83"/>
      <c r="Q52" s="15"/>
      <c r="R52" s="15"/>
      <c r="S52" s="15"/>
      <c r="T52" s="15"/>
    </row>
    <row r="53" spans="1:20" x14ac:dyDescent="0.25">
      <c r="A53" s="25"/>
      <c r="B53" s="25"/>
      <c r="C53" s="65"/>
      <c r="D53" s="65"/>
      <c r="E53" s="65"/>
      <c r="F53" s="65"/>
      <c r="G53" s="65"/>
      <c r="H53" s="65"/>
      <c r="I53" s="65"/>
      <c r="J53" s="65"/>
      <c r="K53" s="83"/>
      <c r="L53" s="65"/>
      <c r="M53" s="83"/>
      <c r="N53" s="65"/>
      <c r="O53" s="65"/>
      <c r="P53" s="83"/>
      <c r="Q53" s="15"/>
      <c r="R53" s="15"/>
      <c r="S53" s="15"/>
      <c r="T53" s="15"/>
    </row>
    <row r="54" spans="1:20" x14ac:dyDescent="0.25">
      <c r="A54" s="25"/>
      <c r="B54" s="25"/>
      <c r="C54" s="65"/>
      <c r="D54" s="65"/>
      <c r="E54" s="65"/>
      <c r="F54" s="65"/>
      <c r="G54" s="65"/>
      <c r="H54" s="65"/>
      <c r="I54" s="65"/>
      <c r="J54" s="65"/>
      <c r="K54" s="83"/>
      <c r="L54" s="65"/>
      <c r="M54" s="83"/>
      <c r="N54" s="65"/>
      <c r="O54" s="65"/>
      <c r="P54" s="83"/>
      <c r="Q54" s="15"/>
      <c r="R54" s="15"/>
      <c r="S54" s="15"/>
      <c r="T54" s="15"/>
    </row>
    <row r="55" spans="1:20" x14ac:dyDescent="0.25">
      <c r="A55" s="25"/>
      <c r="B55" s="25"/>
      <c r="C55" s="65"/>
      <c r="D55" s="65"/>
      <c r="E55" s="65"/>
      <c r="F55" s="65"/>
      <c r="G55" s="65"/>
      <c r="H55" s="65"/>
      <c r="I55" s="65"/>
      <c r="J55" s="65"/>
      <c r="K55" s="83"/>
      <c r="L55" s="65"/>
      <c r="M55" s="83"/>
      <c r="N55" s="65"/>
      <c r="O55" s="65"/>
      <c r="P55" s="83"/>
      <c r="Q55" s="15"/>
      <c r="R55" s="15"/>
      <c r="S55" s="15"/>
      <c r="T55" s="15"/>
    </row>
    <row r="56" spans="1:20" x14ac:dyDescent="0.25">
      <c r="A56" s="25"/>
      <c r="B56" s="25"/>
      <c r="C56" s="65"/>
      <c r="D56" s="65"/>
      <c r="E56" s="65"/>
      <c r="F56" s="65"/>
      <c r="G56" s="65"/>
      <c r="H56" s="65"/>
      <c r="I56" s="65"/>
      <c r="J56" s="65"/>
      <c r="K56" s="83"/>
      <c r="L56" s="65"/>
      <c r="M56" s="83"/>
      <c r="N56" s="65"/>
      <c r="O56" s="65"/>
      <c r="P56" s="83"/>
      <c r="Q56" s="15"/>
      <c r="R56" s="15"/>
      <c r="S56" s="15"/>
      <c r="T56" s="15"/>
    </row>
    <row r="57" spans="1:20" x14ac:dyDescent="0.25">
      <c r="A57" s="25"/>
      <c r="B57" s="25"/>
      <c r="C57" s="65"/>
      <c r="D57" s="65"/>
      <c r="E57" s="65"/>
      <c r="F57" s="65"/>
      <c r="G57" s="65"/>
      <c r="H57" s="65"/>
      <c r="I57" s="65"/>
      <c r="J57" s="65"/>
      <c r="K57" s="25"/>
      <c r="L57" s="65"/>
      <c r="M57" s="25"/>
      <c r="N57" s="65"/>
      <c r="O57" s="65"/>
      <c r="P57" s="25"/>
      <c r="Q57" s="15"/>
      <c r="R57" s="15"/>
      <c r="S57" s="15"/>
      <c r="T57" s="15"/>
    </row>
    <row r="58" spans="1:20" x14ac:dyDescent="0.25">
      <c r="A58" s="25"/>
      <c r="B58" s="25"/>
      <c r="C58" s="65"/>
      <c r="D58" s="65"/>
      <c r="E58" s="65"/>
      <c r="F58" s="65"/>
      <c r="G58" s="65"/>
      <c r="H58" s="65"/>
      <c r="I58" s="65"/>
      <c r="J58" s="65"/>
      <c r="K58" s="25"/>
      <c r="L58" s="65"/>
      <c r="M58" s="25"/>
      <c r="N58" s="65"/>
      <c r="O58" s="65"/>
      <c r="P58" s="25"/>
      <c r="Q58" s="15"/>
      <c r="R58" s="15"/>
      <c r="S58" s="15"/>
      <c r="T58" s="15"/>
    </row>
    <row r="59" spans="1:20" x14ac:dyDescent="0.25">
      <c r="A59" s="25"/>
      <c r="B59" s="25"/>
      <c r="C59" s="65"/>
      <c r="D59" s="65"/>
      <c r="E59" s="65"/>
      <c r="F59" s="65"/>
      <c r="G59" s="65"/>
      <c r="H59" s="65"/>
      <c r="I59" s="65"/>
      <c r="J59" s="65"/>
      <c r="K59" s="25"/>
      <c r="L59" s="65"/>
      <c r="M59" s="25"/>
      <c r="N59" s="65"/>
      <c r="O59" s="65"/>
      <c r="P59" s="25"/>
      <c r="Q59" s="15"/>
      <c r="R59" s="15"/>
      <c r="S59" s="15"/>
      <c r="T59" s="15"/>
    </row>
    <row r="60" spans="1:20" x14ac:dyDescent="0.25">
      <c r="A60" s="25"/>
      <c r="B60" s="25"/>
      <c r="C60" s="25"/>
      <c r="D60" s="25"/>
      <c r="E60" s="25"/>
      <c r="F60" s="25"/>
      <c r="G60" s="25"/>
      <c r="H60" s="25"/>
      <c r="I60" s="25"/>
      <c r="J60" s="25"/>
      <c r="K60" s="25"/>
      <c r="L60" s="25"/>
      <c r="M60" s="25"/>
      <c r="N60" s="25"/>
      <c r="O60" s="25"/>
      <c r="P60" s="25"/>
      <c r="Q60" s="15"/>
      <c r="R60" s="15"/>
      <c r="S60" s="15"/>
      <c r="T60" s="15"/>
    </row>
    <row r="61" spans="1:20" x14ac:dyDescent="0.25">
      <c r="A61" s="25"/>
      <c r="B61" s="25"/>
      <c r="C61" s="25"/>
      <c r="D61" s="25"/>
      <c r="E61" s="25"/>
      <c r="F61" s="25"/>
      <c r="G61" s="25"/>
      <c r="H61" s="25"/>
      <c r="I61" s="25"/>
      <c r="J61" s="25"/>
      <c r="K61" s="25"/>
      <c r="L61" s="25"/>
      <c r="M61" s="25"/>
      <c r="N61" s="25"/>
      <c r="O61" s="25"/>
      <c r="P61" s="25"/>
      <c r="Q61" s="15"/>
      <c r="R61" s="15"/>
      <c r="S61" s="15"/>
      <c r="T61" s="15"/>
    </row>
    <row r="62" spans="1:20" x14ac:dyDescent="0.25">
      <c r="A62" s="25"/>
      <c r="B62" s="25"/>
      <c r="C62" s="25"/>
      <c r="D62" s="25"/>
      <c r="E62" s="25"/>
      <c r="F62" s="25"/>
      <c r="G62" s="25"/>
      <c r="H62" s="25"/>
      <c r="I62" s="25"/>
      <c r="J62" s="25"/>
      <c r="K62" s="25"/>
      <c r="L62" s="25"/>
      <c r="M62" s="25"/>
      <c r="N62" s="25"/>
      <c r="O62" s="25"/>
      <c r="P62" s="25"/>
      <c r="Q62" s="15"/>
      <c r="R62" s="15"/>
      <c r="S62" s="15"/>
      <c r="T62" s="15"/>
    </row>
    <row r="63" spans="1:20" x14ac:dyDescent="0.25">
      <c r="A63" s="25"/>
      <c r="B63" s="25"/>
      <c r="C63" s="25"/>
      <c r="D63" s="25"/>
      <c r="E63" s="25"/>
      <c r="F63" s="25"/>
      <c r="G63" s="25"/>
      <c r="H63" s="25"/>
      <c r="I63" s="25"/>
      <c r="J63" s="25"/>
      <c r="K63" s="25"/>
      <c r="L63" s="25"/>
      <c r="M63" s="25"/>
      <c r="N63" s="25"/>
      <c r="O63" s="25"/>
      <c r="P63" s="25"/>
      <c r="Q63" s="15"/>
      <c r="R63" s="15"/>
      <c r="S63" s="15"/>
      <c r="T63" s="15"/>
    </row>
    <row r="64" spans="1:20" x14ac:dyDescent="0.25">
      <c r="A64" s="25"/>
      <c r="B64" s="25"/>
      <c r="C64" s="25"/>
      <c r="D64" s="25"/>
      <c r="E64" s="25"/>
      <c r="F64" s="25"/>
      <c r="G64" s="25"/>
      <c r="H64" s="25"/>
      <c r="I64" s="25"/>
      <c r="J64" s="25"/>
      <c r="K64" s="25"/>
      <c r="L64" s="25"/>
      <c r="M64" s="25"/>
      <c r="N64" s="25"/>
      <c r="O64" s="25"/>
      <c r="P64" s="25"/>
      <c r="Q64" s="15"/>
      <c r="R64" s="15"/>
      <c r="S64" s="15"/>
      <c r="T64" s="15"/>
    </row>
    <row r="65" spans="1:20" x14ac:dyDescent="0.25">
      <c r="A65" s="25"/>
      <c r="B65" s="25"/>
      <c r="C65" s="25"/>
      <c r="D65" s="25"/>
      <c r="E65" s="25"/>
      <c r="F65" s="25"/>
      <c r="G65" s="25"/>
      <c r="H65" s="25"/>
      <c r="I65" s="25"/>
      <c r="J65" s="25"/>
      <c r="K65" s="25"/>
      <c r="L65" s="25"/>
      <c r="M65" s="25"/>
      <c r="N65" s="25"/>
      <c r="O65" s="25"/>
      <c r="P65" s="25"/>
      <c r="Q65" s="15"/>
      <c r="R65" s="15"/>
      <c r="S65" s="15"/>
      <c r="T65" s="15"/>
    </row>
    <row r="66" spans="1:20" x14ac:dyDescent="0.25">
      <c r="A66" s="25"/>
      <c r="B66" s="25"/>
      <c r="C66" s="25"/>
      <c r="D66" s="25"/>
      <c r="E66" s="25"/>
      <c r="F66" s="25"/>
      <c r="G66" s="25"/>
      <c r="H66" s="25"/>
      <c r="I66" s="25"/>
      <c r="J66" s="25"/>
      <c r="K66" s="25"/>
      <c r="L66" s="25"/>
      <c r="M66" s="25"/>
      <c r="N66" s="25"/>
      <c r="O66" s="25"/>
      <c r="P66" s="25"/>
      <c r="Q66" s="15"/>
      <c r="R66" s="15"/>
      <c r="S66" s="15"/>
      <c r="T66" s="15"/>
    </row>
    <row r="67" spans="1:20" x14ac:dyDescent="0.25">
      <c r="A67" s="25"/>
      <c r="B67" s="25"/>
      <c r="C67" s="25"/>
      <c r="D67" s="25"/>
      <c r="E67" s="25"/>
      <c r="F67" s="25"/>
      <c r="G67" s="25"/>
      <c r="H67" s="25"/>
      <c r="I67" s="25"/>
      <c r="J67" s="25"/>
      <c r="K67" s="25"/>
      <c r="L67" s="25"/>
      <c r="M67" s="25"/>
      <c r="N67" s="25"/>
      <c r="O67" s="25"/>
      <c r="P67" s="25"/>
      <c r="Q67" s="15"/>
      <c r="R67" s="15"/>
      <c r="S67" s="15"/>
      <c r="T67" s="15"/>
    </row>
    <row r="68" spans="1:20" x14ac:dyDescent="0.25">
      <c r="A68" s="25"/>
      <c r="B68" s="25"/>
      <c r="C68" s="25"/>
      <c r="D68" s="25"/>
      <c r="E68" s="25"/>
      <c r="F68" s="25"/>
      <c r="G68" s="25"/>
      <c r="H68" s="25"/>
      <c r="I68" s="25"/>
      <c r="J68" s="25"/>
      <c r="K68" s="25"/>
      <c r="L68" s="25"/>
      <c r="M68" s="25"/>
      <c r="N68" s="25"/>
      <c r="O68" s="25"/>
      <c r="P68" s="25"/>
      <c r="Q68" s="15"/>
      <c r="R68" s="15"/>
      <c r="S68" s="15"/>
      <c r="T68" s="15"/>
    </row>
    <row r="69" spans="1:20" x14ac:dyDescent="0.25">
      <c r="A69" s="25"/>
      <c r="B69" s="25"/>
      <c r="C69" s="25"/>
      <c r="D69" s="25"/>
      <c r="E69" s="25"/>
      <c r="F69" s="25"/>
      <c r="G69" s="25"/>
      <c r="H69" s="25"/>
      <c r="I69" s="25"/>
      <c r="J69" s="25"/>
      <c r="K69" s="25"/>
      <c r="L69" s="25"/>
      <c r="M69" s="25"/>
      <c r="N69" s="25"/>
      <c r="O69" s="25"/>
      <c r="P69" s="25"/>
      <c r="Q69" s="15"/>
      <c r="R69" s="15"/>
      <c r="S69" s="15"/>
      <c r="T69" s="15"/>
    </row>
    <row r="70" spans="1:20" x14ac:dyDescent="0.25">
      <c r="A70" s="25"/>
      <c r="B70" s="25"/>
      <c r="C70" s="25"/>
      <c r="D70" s="25"/>
      <c r="E70" s="25"/>
      <c r="F70" s="25"/>
      <c r="G70" s="25"/>
      <c r="H70" s="25"/>
      <c r="I70" s="25"/>
      <c r="J70" s="25"/>
      <c r="K70" s="25"/>
      <c r="L70" s="25"/>
      <c r="M70" s="25"/>
      <c r="N70" s="25"/>
      <c r="O70" s="25"/>
      <c r="P70" s="25"/>
      <c r="Q70" s="15"/>
      <c r="R70" s="15"/>
      <c r="S70" s="15"/>
      <c r="T70" s="15"/>
    </row>
    <row r="71" spans="1:20" x14ac:dyDescent="0.25">
      <c r="Q71" s="15"/>
      <c r="R71" s="15"/>
      <c r="S71" s="15"/>
      <c r="T71" s="15"/>
    </row>
    <row r="72" spans="1:20" x14ac:dyDescent="0.25">
      <c r="Q72" s="15"/>
      <c r="R72" s="15"/>
      <c r="S72" s="15"/>
      <c r="T72" s="15"/>
    </row>
  </sheetData>
  <mergeCells count="16">
    <mergeCell ref="J6:K6"/>
    <mergeCell ref="L6:M6"/>
    <mergeCell ref="N6:O6"/>
    <mergeCell ref="A7:B7"/>
    <mergeCell ref="A1:P1"/>
    <mergeCell ref="A2:P2"/>
    <mergeCell ref="A3:P3"/>
    <mergeCell ref="E5:F5"/>
    <mergeCell ref="G5:I5"/>
    <mergeCell ref="J5:P5"/>
    <mergeCell ref="E33:F33"/>
    <mergeCell ref="G33:I33"/>
    <mergeCell ref="J33:P33"/>
    <mergeCell ref="J34:K34"/>
    <mergeCell ref="L34:M34"/>
    <mergeCell ref="N34:O34"/>
  </mergeCells>
  <printOptions horizontalCentered="1"/>
  <pageMargins left="0.7" right="0.7" top="0.75" bottom="0.75" header="0.3" footer="0.3"/>
  <pageSetup scale="95" fitToHeight="0" orientation="landscape" r:id="rId1"/>
  <headerFooter>
    <oddFooter>&amp;R&amp;P</oddFooter>
  </headerFooter>
  <rowBreaks count="1" manualBreakCount="1">
    <brk id="32"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DB1C5-80D9-417E-8C23-286BDFAAA4FD}">
  <sheetPr>
    <pageSetUpPr fitToPage="1"/>
  </sheetPr>
  <dimension ref="A1:W44"/>
  <sheetViews>
    <sheetView view="pageLayout" topLeftCell="A6" zoomScaleNormal="100" workbookViewId="0">
      <selection activeCell="K17" sqref="K17"/>
    </sheetView>
  </sheetViews>
  <sheetFormatPr defaultColWidth="9.140625" defaultRowHeight="15.75" x14ac:dyDescent="0.25"/>
  <cols>
    <col min="1" max="1" width="7.42578125" style="15" customWidth="1"/>
    <col min="2" max="2" width="28.5703125" style="15" customWidth="1"/>
    <col min="3" max="3" width="7.42578125" style="15" customWidth="1"/>
    <col min="4" max="4" width="60.7109375" style="15" customWidth="1"/>
    <col min="5" max="5" width="13" style="15" customWidth="1"/>
    <col min="6" max="6" width="7.7109375" style="15" customWidth="1"/>
    <col min="7" max="16384" width="9.140625" style="15"/>
  </cols>
  <sheetData>
    <row r="1" spans="1:6" x14ac:dyDescent="0.25">
      <c r="A1" s="314" t="s">
        <v>209</v>
      </c>
      <c r="B1" s="314"/>
      <c r="C1" s="314"/>
      <c r="D1" s="314"/>
      <c r="E1" s="314"/>
      <c r="F1" s="314"/>
    </row>
    <row r="2" spans="1:6" x14ac:dyDescent="0.25">
      <c r="A2" s="314" t="s">
        <v>257</v>
      </c>
      <c r="B2" s="314"/>
      <c r="C2" s="314"/>
      <c r="D2" s="314"/>
      <c r="E2" s="314"/>
      <c r="F2" s="314"/>
    </row>
    <row r="3" spans="1:6" x14ac:dyDescent="0.25">
      <c r="A3" s="323" t="s">
        <v>258</v>
      </c>
      <c r="B3" s="323"/>
      <c r="C3" s="323"/>
      <c r="D3" s="323"/>
      <c r="E3" s="323"/>
      <c r="F3" s="323"/>
    </row>
    <row r="4" spans="1:6" x14ac:dyDescent="0.25">
      <c r="A4" s="25"/>
      <c r="B4" s="25"/>
      <c r="C4" s="25"/>
      <c r="D4" s="25"/>
      <c r="E4" s="25"/>
    </row>
    <row r="5" spans="1:6" ht="15.75" customHeight="1" x14ac:dyDescent="0.25">
      <c r="A5" s="326" t="s">
        <v>67</v>
      </c>
      <c r="B5" s="84"/>
      <c r="C5" s="326" t="s">
        <v>68</v>
      </c>
      <c r="D5" s="85" t="s">
        <v>69</v>
      </c>
      <c r="E5" s="326" t="s">
        <v>70</v>
      </c>
      <c r="F5" s="86"/>
    </row>
    <row r="6" spans="1:6" ht="16.5" thickBot="1" x14ac:dyDescent="0.3">
      <c r="A6" s="327"/>
      <c r="B6" s="87" t="s">
        <v>272</v>
      </c>
      <c r="C6" s="327"/>
      <c r="D6" s="88" t="s">
        <v>72</v>
      </c>
      <c r="E6" s="327"/>
      <c r="F6" s="88" t="s">
        <v>73</v>
      </c>
    </row>
    <row r="7" spans="1:6" ht="16.5" thickTop="1" x14ac:dyDescent="0.25">
      <c r="A7" s="324" t="str">
        <f>'EMA 440'!A7</f>
        <v>EXPENDITURES</v>
      </c>
      <c r="B7" s="324"/>
      <c r="C7" s="324"/>
      <c r="D7" s="324"/>
      <c r="E7" s="25"/>
    </row>
    <row r="8" spans="1:6" x14ac:dyDescent="0.25">
      <c r="A8" s="325" t="str">
        <f>'EMA 440'!A8</f>
        <v>Personnel Services</v>
      </c>
      <c r="B8" s="325"/>
      <c r="C8" s="325"/>
      <c r="D8" s="325"/>
      <c r="E8" s="77"/>
      <c r="F8" s="89"/>
    </row>
    <row r="9" spans="1:6" hidden="1" x14ac:dyDescent="0.25">
      <c r="A9" s="93">
        <f>'EMA 440'!A9</f>
        <v>51010</v>
      </c>
      <c r="B9" s="90" t="str">
        <f>'EMA 440'!B9</f>
        <v>Director Wages</v>
      </c>
      <c r="C9" s="91" t="s">
        <v>74</v>
      </c>
      <c r="D9" s="77" t="s">
        <v>273</v>
      </c>
      <c r="E9" s="54">
        <f>'EMA 440'!J9</f>
        <v>77418</v>
      </c>
      <c r="F9" s="92">
        <f>'EMA 440'!K9</f>
        <v>3.2171188587427506E-2</v>
      </c>
    </row>
    <row r="10" spans="1:6" ht="26.25" hidden="1" x14ac:dyDescent="0.25">
      <c r="A10" s="93">
        <f>'EMA 440'!A10</f>
        <v>51030</v>
      </c>
      <c r="B10" s="90" t="str">
        <f>'EMA 440'!B10</f>
        <v>Deputy Director Wages</v>
      </c>
      <c r="C10" s="91" t="s">
        <v>74</v>
      </c>
      <c r="D10" s="101" t="s">
        <v>743</v>
      </c>
      <c r="E10" s="54">
        <f>'EMA 440'!J10</f>
        <v>0</v>
      </c>
      <c r="F10" s="92">
        <f>'EMA 440'!K10</f>
        <v>-1</v>
      </c>
    </row>
    <row r="11" spans="1:6" hidden="1" x14ac:dyDescent="0.25">
      <c r="A11" s="93">
        <f>'EMA 440'!A11</f>
        <v>51035</v>
      </c>
      <c r="B11" s="90" t="str">
        <f>'EMA 440'!B11</f>
        <v>Programs Manager</v>
      </c>
      <c r="C11" s="91" t="s">
        <v>74</v>
      </c>
      <c r="D11" s="77" t="s">
        <v>274</v>
      </c>
      <c r="E11" s="54">
        <f>'EMA 440'!J11</f>
        <v>60372</v>
      </c>
      <c r="F11" s="92">
        <f>'EMA 440'!K11</f>
        <v>3.2000000000000001E-2</v>
      </c>
    </row>
    <row r="12" spans="1:6" x14ac:dyDescent="0.25">
      <c r="A12" s="93">
        <f>'EMA 440'!A12</f>
        <v>51069</v>
      </c>
      <c r="B12" s="90" t="str">
        <f>'EMA 440'!B12</f>
        <v>Full-Time Wages</v>
      </c>
      <c r="C12" s="91" t="s">
        <v>74</v>
      </c>
      <c r="D12" s="77" t="s">
        <v>744</v>
      </c>
      <c r="E12" s="54">
        <f>'EMA 440'!J12</f>
        <v>137790</v>
      </c>
      <c r="F12" s="92">
        <f>'EMA 440'!K12</f>
        <v>3.2096176173177032E-2</v>
      </c>
    </row>
    <row r="13" spans="1:6" x14ac:dyDescent="0.25">
      <c r="A13" s="25"/>
      <c r="B13" s="25"/>
      <c r="C13" s="25"/>
      <c r="D13" s="25"/>
      <c r="E13" s="65"/>
      <c r="F13" s="96"/>
    </row>
    <row r="14" spans="1:6" x14ac:dyDescent="0.25">
      <c r="A14" s="325" t="str">
        <f>'EMA 440'!A14</f>
        <v>Supplies &amp; Operating Expenses</v>
      </c>
      <c r="B14" s="325"/>
      <c r="C14" s="325"/>
      <c r="D14" s="325"/>
      <c r="E14" s="54"/>
      <c r="F14" s="92"/>
    </row>
    <row r="15" spans="1:6" ht="39" x14ac:dyDescent="0.25">
      <c r="A15" s="93">
        <f>'EMA 440'!A15</f>
        <v>53010</v>
      </c>
      <c r="B15" s="93" t="str">
        <f>'EMA 440'!B15</f>
        <v>Office Supplies</v>
      </c>
      <c r="C15" s="91" t="s">
        <v>74</v>
      </c>
      <c r="D15" s="95" t="s">
        <v>275</v>
      </c>
      <c r="E15" s="98">
        <f>'EMA 440'!J15</f>
        <v>2500</v>
      </c>
      <c r="F15" s="99">
        <f>'EMA 440'!K15</f>
        <v>0</v>
      </c>
    </row>
    <row r="16" spans="1:6" x14ac:dyDescent="0.25">
      <c r="A16" s="93">
        <f>'EMA 440'!A16</f>
        <v>53060</v>
      </c>
      <c r="B16" s="93" t="str">
        <f>'EMA 440'!B16</f>
        <v>Postage</v>
      </c>
      <c r="C16" s="91" t="s">
        <v>74</v>
      </c>
      <c r="D16" s="94" t="s">
        <v>276</v>
      </c>
      <c r="E16" s="98">
        <f>'EMA 440'!J16</f>
        <v>75</v>
      </c>
      <c r="F16" s="99">
        <f>'EMA 440'!K16</f>
        <v>0</v>
      </c>
    </row>
    <row r="17" spans="1:6" x14ac:dyDescent="0.25">
      <c r="A17" s="93">
        <f>'EMA 440'!A17</f>
        <v>53600</v>
      </c>
      <c r="B17" s="93" t="str">
        <f>'EMA 440'!B17</f>
        <v>Minor Equipment</v>
      </c>
      <c r="C17" s="91" t="s">
        <v>74</v>
      </c>
      <c r="D17" s="94" t="s">
        <v>277</v>
      </c>
      <c r="E17" s="98">
        <f>'EMA 440'!J17</f>
        <v>500</v>
      </c>
      <c r="F17" s="99">
        <f>'EMA 440'!K17</f>
        <v>0</v>
      </c>
    </row>
    <row r="18" spans="1:6" ht="26.25" x14ac:dyDescent="0.25">
      <c r="A18" s="93">
        <f>'EMA 440'!A18</f>
        <v>53700</v>
      </c>
      <c r="B18" s="93" t="str">
        <f>'EMA 440'!B18</f>
        <v>Vehicle Gasoline</v>
      </c>
      <c r="C18" s="91" t="s">
        <v>74</v>
      </c>
      <c r="D18" s="95" t="s">
        <v>278</v>
      </c>
      <c r="E18" s="98">
        <f>'EMA 440'!J18</f>
        <v>3000</v>
      </c>
      <c r="F18" s="99">
        <f>'EMA 440'!K18</f>
        <v>0.16731517509727625</v>
      </c>
    </row>
    <row r="19" spans="1:6" x14ac:dyDescent="0.25">
      <c r="A19" s="93">
        <f>'EMA 440'!A19</f>
        <v>53800</v>
      </c>
      <c r="B19" s="93" t="str">
        <f>'EMA 440'!B19</f>
        <v>Uniforms &amp; Safety Equipment</v>
      </c>
      <c r="C19" s="91" t="s">
        <v>74</v>
      </c>
      <c r="D19" s="94" t="s">
        <v>279</v>
      </c>
      <c r="E19" s="98">
        <f>'EMA 440'!J19</f>
        <v>300</v>
      </c>
      <c r="F19" s="99">
        <f>'EMA 440'!K19</f>
        <v>0</v>
      </c>
    </row>
    <row r="20" spans="1:6" x14ac:dyDescent="0.25">
      <c r="A20" s="93">
        <f>'EMA 440'!A20</f>
        <v>53900</v>
      </c>
      <c r="B20" s="93" t="str">
        <f>'EMA 440'!B20</f>
        <v>Public Safety Equipment</v>
      </c>
      <c r="C20" s="91" t="s">
        <v>74</v>
      </c>
      <c r="D20" s="94" t="s">
        <v>905</v>
      </c>
      <c r="E20" s="98">
        <f>'EMA 440'!J20</f>
        <v>8750</v>
      </c>
      <c r="F20" s="99">
        <f>'EMA 440'!K20</f>
        <v>-0.2857142857142857</v>
      </c>
    </row>
    <row r="21" spans="1:6" x14ac:dyDescent="0.25">
      <c r="A21" s="25"/>
      <c r="B21" s="25"/>
      <c r="C21" s="25"/>
      <c r="D21" s="25"/>
      <c r="E21" s="65"/>
      <c r="F21" s="96"/>
    </row>
    <row r="22" spans="1:6" x14ac:dyDescent="0.25">
      <c r="A22" s="325" t="str">
        <f>'EMA 440'!A22</f>
        <v>Purchased &amp; Contractual Services</v>
      </c>
      <c r="B22" s="325"/>
      <c r="C22" s="325"/>
      <c r="D22" s="325"/>
      <c r="E22" s="54"/>
      <c r="F22" s="92"/>
    </row>
    <row r="23" spans="1:6" ht="30.6" customHeight="1" x14ac:dyDescent="0.25">
      <c r="A23" s="93">
        <f>'EMA 440'!A23</f>
        <v>54010</v>
      </c>
      <c r="B23" s="93" t="str">
        <f>'EMA 440'!B23</f>
        <v>Training/Professional Development</v>
      </c>
      <c r="C23" s="91" t="s">
        <v>74</v>
      </c>
      <c r="D23" s="95" t="s">
        <v>280</v>
      </c>
      <c r="E23" s="98">
        <f>'EMA 440'!J23</f>
        <v>3750</v>
      </c>
      <c r="F23" s="99">
        <f>'EMA 440'!K23</f>
        <v>0</v>
      </c>
    </row>
    <row r="24" spans="1:6" x14ac:dyDescent="0.25">
      <c r="A24" s="93">
        <f>'EMA 440'!A24</f>
        <v>54020</v>
      </c>
      <c r="B24" s="93" t="str">
        <f>'EMA 440'!B24</f>
        <v>Dues/Memberships</v>
      </c>
      <c r="C24" s="91" t="s">
        <v>74</v>
      </c>
      <c r="D24" s="94" t="s">
        <v>281</v>
      </c>
      <c r="E24" s="98">
        <f>'EMA 440'!J24</f>
        <v>200</v>
      </c>
      <c r="F24" s="99">
        <f>'EMA 440'!K24</f>
        <v>0</v>
      </c>
    </row>
    <row r="25" spans="1:6" ht="26.25" x14ac:dyDescent="0.25">
      <c r="A25" s="93">
        <f>'EMA 440'!A25</f>
        <v>55010</v>
      </c>
      <c r="B25" s="93" t="str">
        <f>'EMA 440'!B25</f>
        <v>Vehicle Repair &amp; Maintenance</v>
      </c>
      <c r="C25" s="91" t="s">
        <v>74</v>
      </c>
      <c r="D25" s="95" t="s">
        <v>282</v>
      </c>
      <c r="E25" s="98">
        <f>'EMA 440'!J25</f>
        <v>1500</v>
      </c>
      <c r="F25" s="99">
        <f>'EMA 440'!K25</f>
        <v>0</v>
      </c>
    </row>
    <row r="26" spans="1:6" ht="18.95" customHeight="1" x14ac:dyDescent="0.25">
      <c r="A26" s="93">
        <f>'EMA 440'!A26</f>
        <v>55120</v>
      </c>
      <c r="B26" s="93" t="str">
        <f>'EMA 440'!B26</f>
        <v>EMA Cell Phones</v>
      </c>
      <c r="C26" s="91" t="s">
        <v>74</v>
      </c>
      <c r="D26" s="94" t="s">
        <v>283</v>
      </c>
      <c r="E26" s="98">
        <f>'EMA 440'!J26</f>
        <v>1600</v>
      </c>
      <c r="F26" s="99">
        <f>'EMA 440'!K26</f>
        <v>0</v>
      </c>
    </row>
    <row r="27" spans="1:6" ht="44.1" customHeight="1" x14ac:dyDescent="0.25">
      <c r="A27" s="93">
        <f>'EMA 440'!A27</f>
        <v>55400</v>
      </c>
      <c r="B27" s="93" t="str">
        <f>'EMA 440'!B27</f>
        <v>Equipment Repair &amp; Maintenance</v>
      </c>
      <c r="C27" s="91" t="s">
        <v>74</v>
      </c>
      <c r="D27" s="95" t="s">
        <v>284</v>
      </c>
      <c r="E27" s="98">
        <f>'EMA 440'!J27</f>
        <v>0</v>
      </c>
      <c r="F27" s="99">
        <f>'EMA 440'!K27</f>
        <v>0</v>
      </c>
    </row>
    <row r="28" spans="1:6" x14ac:dyDescent="0.25">
      <c r="A28" s="93">
        <f>'EMA 440'!A28</f>
        <v>55405</v>
      </c>
      <c r="B28" s="93" t="str">
        <f>'EMA 440'!B28</f>
        <v>Copier Lease &amp; Maintenance</v>
      </c>
      <c r="C28" s="97" t="s">
        <v>74</v>
      </c>
      <c r="D28" s="95" t="s">
        <v>285</v>
      </c>
      <c r="E28" s="98">
        <f>'EMA 440'!J28</f>
        <v>1000</v>
      </c>
      <c r="F28" s="99">
        <f>'EMA 440'!K28</f>
        <v>1</v>
      </c>
    </row>
    <row r="29" spans="1:6" x14ac:dyDescent="0.25">
      <c r="A29" s="93">
        <f>'EMA 440'!A29</f>
        <v>55420</v>
      </c>
      <c r="B29" s="93" t="str">
        <f>'EMA 440'!B29</f>
        <v>Tower Leases</v>
      </c>
      <c r="C29" s="97" t="s">
        <v>74</v>
      </c>
      <c r="D29" s="94" t="s">
        <v>286</v>
      </c>
      <c r="E29" s="98">
        <f>'EMA 440'!J29</f>
        <v>90425.4</v>
      </c>
      <c r="F29" s="99">
        <f>'EMA 440'!K29</f>
        <v>2.4546475644699139</v>
      </c>
    </row>
    <row r="30" spans="1:6" x14ac:dyDescent="0.25">
      <c r="A30" s="93">
        <f>'EMA 440'!A30</f>
        <v>55430</v>
      </c>
      <c r="B30" s="93" t="str">
        <f>'EMA 440'!B30</f>
        <v>Storage Leases</v>
      </c>
      <c r="C30" s="91" t="s">
        <v>74</v>
      </c>
      <c r="D30" s="94" t="s">
        <v>287</v>
      </c>
      <c r="E30" s="98">
        <f>'EMA 440'!J30</f>
        <v>1800</v>
      </c>
      <c r="F30" s="99">
        <f>'EMA 440'!K30</f>
        <v>0</v>
      </c>
    </row>
    <row r="31" spans="1:6" x14ac:dyDescent="0.25">
      <c r="A31" s="93">
        <f>'EMA 440'!A31</f>
        <v>56200</v>
      </c>
      <c r="B31" s="93" t="str">
        <f>'EMA 440'!B31</f>
        <v>Advertising</v>
      </c>
      <c r="C31" s="91" t="s">
        <v>74</v>
      </c>
      <c r="D31" s="94" t="s">
        <v>288</v>
      </c>
      <c r="E31" s="98">
        <f>'EMA 440'!J31</f>
        <v>800</v>
      </c>
      <c r="F31" s="99">
        <f>'EMA 440'!K31</f>
        <v>1</v>
      </c>
    </row>
    <row r="32" spans="1:6" x14ac:dyDescent="0.25">
      <c r="A32" s="122"/>
      <c r="B32" s="122"/>
      <c r="C32" s="123"/>
      <c r="D32" s="25"/>
      <c r="E32" s="44"/>
      <c r="F32" s="96"/>
    </row>
    <row r="33" spans="1:23" x14ac:dyDescent="0.25">
      <c r="A33" s="25"/>
      <c r="B33" s="25"/>
      <c r="C33" s="25"/>
      <c r="D33" s="25"/>
      <c r="E33" s="65"/>
      <c r="F33" s="96"/>
    </row>
    <row r="34" spans="1:23" x14ac:dyDescent="0.25">
      <c r="A34" s="59" t="s">
        <v>164</v>
      </c>
      <c r="B34" s="59"/>
      <c r="C34" s="59"/>
      <c r="D34" s="25"/>
      <c r="E34" s="65"/>
      <c r="F34" s="96"/>
    </row>
    <row r="35" spans="1:23" x14ac:dyDescent="0.25">
      <c r="A35" s="93">
        <f>'EMA 440'!A36</f>
        <v>59480</v>
      </c>
      <c r="B35" s="93" t="str">
        <f>'EMA 440'!B36</f>
        <v>Vehicle Reserve</v>
      </c>
      <c r="C35" s="97" t="s">
        <v>74</v>
      </c>
      <c r="D35" s="94" t="s">
        <v>289</v>
      </c>
      <c r="E35" s="98">
        <f>'EMA 440'!J36</f>
        <v>2500</v>
      </c>
      <c r="F35" s="99">
        <f>'EMA 440'!K36</f>
        <v>0</v>
      </c>
    </row>
    <row r="36" spans="1:23" x14ac:dyDescent="0.25">
      <c r="A36" s="25"/>
      <c r="B36" s="25"/>
      <c r="C36" s="25"/>
      <c r="D36" s="25"/>
      <c r="E36" s="65"/>
      <c r="F36" s="96"/>
    </row>
    <row r="37" spans="1:23" x14ac:dyDescent="0.25">
      <c r="A37" s="25"/>
      <c r="B37" s="25"/>
      <c r="C37" s="25"/>
      <c r="D37" s="25"/>
      <c r="E37" s="65"/>
      <c r="F37" s="96"/>
    </row>
    <row r="38" spans="1:23" x14ac:dyDescent="0.25">
      <c r="A38" s="325" t="str">
        <f>'EMA 440'!A42</f>
        <v>REVENUES</v>
      </c>
      <c r="B38" s="325"/>
      <c r="C38" s="325"/>
      <c r="D38" s="325"/>
      <c r="E38" s="102"/>
      <c r="F38" s="92"/>
    </row>
    <row r="39" spans="1:23" ht="26.25" x14ac:dyDescent="0.25">
      <c r="A39" s="93">
        <f>'EMA 440'!A43</f>
        <v>44290</v>
      </c>
      <c r="B39" s="90" t="str">
        <f>'EMA 440'!B43</f>
        <v>FEMA Grant Revenue</v>
      </c>
      <c r="C39" s="91" t="s">
        <v>74</v>
      </c>
      <c r="D39" s="132" t="s">
        <v>290</v>
      </c>
      <c r="E39" s="98">
        <f>'EMA 440'!J43</f>
        <v>70449</v>
      </c>
      <c r="F39" s="99">
        <f>'EMA 440'!K43</f>
        <v>2.69000853970965E-3</v>
      </c>
      <c r="G39" s="25"/>
    </row>
    <row r="40" spans="1:23" x14ac:dyDescent="0.25">
      <c r="A40" s="93">
        <f>'EMA 440'!A44</f>
        <v>44411</v>
      </c>
      <c r="B40" s="90" t="str">
        <f>'EMA 440'!B44</f>
        <v>Miscellaneous</v>
      </c>
      <c r="C40" s="91" t="s">
        <v>74</v>
      </c>
      <c r="D40" s="94"/>
      <c r="E40" s="98">
        <f>'EMA 440'!J44</f>
        <v>0</v>
      </c>
      <c r="F40" s="99">
        <f>'EMA 440'!K44</f>
        <v>0</v>
      </c>
    </row>
    <row r="41" spans="1:23" x14ac:dyDescent="0.25">
      <c r="A41" s="122"/>
      <c r="B41" s="122"/>
      <c r="C41" s="123"/>
      <c r="D41" s="25"/>
      <c r="E41" s="44"/>
      <c r="F41" s="96"/>
    </row>
    <row r="42" spans="1:23" x14ac:dyDescent="0.25">
      <c r="A42" s="122"/>
      <c r="B42" s="122"/>
      <c r="C42" s="123"/>
      <c r="D42" s="25"/>
      <c r="E42" s="44"/>
      <c r="F42" s="96"/>
    </row>
    <row r="43" spans="1:23" x14ac:dyDescent="0.25">
      <c r="A43" s="25"/>
      <c r="B43" s="25"/>
      <c r="C43" s="25"/>
      <c r="D43" s="25"/>
      <c r="E43" s="25"/>
      <c r="F43" s="25"/>
      <c r="G43" s="25"/>
      <c r="H43" s="25"/>
      <c r="I43" s="25"/>
      <c r="J43" s="25"/>
      <c r="K43" s="25"/>
      <c r="L43" s="25"/>
      <c r="M43" s="25"/>
      <c r="N43" s="25"/>
      <c r="O43" s="25"/>
      <c r="P43" s="25"/>
      <c r="Q43" s="25"/>
      <c r="R43" s="25"/>
      <c r="S43" s="25"/>
      <c r="T43" s="25"/>
      <c r="U43" s="25"/>
      <c r="V43" s="25"/>
      <c r="W43" s="25"/>
    </row>
    <row r="44" spans="1:23" x14ac:dyDescent="0.25">
      <c r="A44" s="25"/>
      <c r="B44" s="25"/>
      <c r="C44" s="25"/>
      <c r="D44" s="25"/>
      <c r="E44" s="25"/>
      <c r="F44" s="25"/>
      <c r="G44" s="25"/>
      <c r="H44" s="25"/>
      <c r="I44" s="25"/>
      <c r="J44" s="25"/>
      <c r="K44" s="25"/>
      <c r="L44" s="25"/>
      <c r="M44" s="25"/>
      <c r="N44" s="25"/>
      <c r="O44" s="25"/>
      <c r="P44" s="25"/>
      <c r="Q44" s="25"/>
      <c r="R44" s="25"/>
      <c r="S44" s="25"/>
      <c r="T44" s="25"/>
      <c r="U44" s="25"/>
      <c r="V44" s="25"/>
      <c r="W44" s="25"/>
    </row>
  </sheetData>
  <mergeCells count="11">
    <mergeCell ref="A1:F1"/>
    <mergeCell ref="A2:F2"/>
    <mergeCell ref="A3:F3"/>
    <mergeCell ref="A5:A6"/>
    <mergeCell ref="C5:C6"/>
    <mergeCell ref="E5:E6"/>
    <mergeCell ref="A38:D38"/>
    <mergeCell ref="A7:D7"/>
    <mergeCell ref="A8:D8"/>
    <mergeCell ref="A14:D14"/>
    <mergeCell ref="A22:D22"/>
  </mergeCells>
  <phoneticPr fontId="24" type="noConversion"/>
  <printOptions horizontalCentered="1"/>
  <pageMargins left="0.7" right="0.7" top="0.75" bottom="0.75" header="0.3" footer="0.3"/>
  <pageSetup scale="97" fitToHeight="0" orientation="landscape" r:id="rId1"/>
  <headerFooter>
    <oddFooter>&amp;R&amp;P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70FA5-31CC-45BB-9542-580DE779D5FD}">
  <sheetPr>
    <pageSetUpPr fitToPage="1"/>
  </sheetPr>
  <dimension ref="A1:H39"/>
  <sheetViews>
    <sheetView view="pageLayout" topLeftCell="A9" zoomScaleNormal="100" workbookViewId="0">
      <selection activeCell="K17" sqref="K17"/>
    </sheetView>
  </sheetViews>
  <sheetFormatPr defaultRowHeight="15.75" x14ac:dyDescent="0.25"/>
  <cols>
    <col min="1" max="1" width="33.28515625" style="15" customWidth="1"/>
    <col min="2" max="2" width="11.140625" style="15" customWidth="1"/>
    <col min="3" max="3" width="17.5703125" style="15" customWidth="1"/>
    <col min="4" max="4" width="12.42578125" style="15" customWidth="1"/>
    <col min="5" max="5" width="10.7109375" style="15" customWidth="1"/>
    <col min="6" max="6" width="22.5703125" style="15" customWidth="1"/>
    <col min="7" max="8" width="13.7109375" style="15" customWidth="1"/>
    <col min="9" max="16384" width="9.140625" style="15"/>
  </cols>
  <sheetData>
    <row r="1" spans="1:8" s="269" customFormat="1" ht="18.75" x14ac:dyDescent="0.3">
      <c r="A1" s="344" t="s">
        <v>748</v>
      </c>
      <c r="B1" s="344"/>
      <c r="C1" s="344"/>
      <c r="D1" s="344"/>
      <c r="E1" s="344"/>
      <c r="F1" s="344"/>
      <c r="G1" s="344"/>
      <c r="H1" s="344"/>
    </row>
    <row r="2" spans="1:8" s="271" customFormat="1" x14ac:dyDescent="0.25">
      <c r="A2" s="270"/>
      <c r="B2" s="270"/>
      <c r="C2" s="270"/>
      <c r="D2" s="270"/>
      <c r="E2" s="270" t="s">
        <v>749</v>
      </c>
      <c r="F2" s="270" t="s">
        <v>750</v>
      </c>
      <c r="G2" s="345" t="s">
        <v>88</v>
      </c>
      <c r="H2" s="345"/>
    </row>
    <row r="3" spans="1:8" ht="16.5" thickBot="1" x14ac:dyDescent="0.3">
      <c r="A3" s="206" t="s">
        <v>751</v>
      </c>
      <c r="B3" s="206" t="s">
        <v>752</v>
      </c>
      <c r="C3" s="206" t="s">
        <v>753</v>
      </c>
      <c r="D3" s="206" t="s">
        <v>754</v>
      </c>
      <c r="E3" s="272" t="s">
        <v>755</v>
      </c>
      <c r="F3" s="273" t="s">
        <v>304</v>
      </c>
      <c r="G3" s="272" t="s">
        <v>294</v>
      </c>
      <c r="H3" s="272" t="s">
        <v>756</v>
      </c>
    </row>
    <row r="4" spans="1:8" ht="15.75" customHeight="1" thickTop="1" x14ac:dyDescent="0.25">
      <c r="A4" s="15" t="s">
        <v>759</v>
      </c>
      <c r="B4" s="274" t="s">
        <v>760</v>
      </c>
      <c r="C4" s="274" t="s">
        <v>627</v>
      </c>
      <c r="D4" s="274" t="s">
        <v>761</v>
      </c>
      <c r="E4" s="275" t="s">
        <v>760</v>
      </c>
      <c r="F4" s="208">
        <v>0</v>
      </c>
      <c r="G4" s="207">
        <f>'[1]Admin 201'!J54</f>
        <v>0</v>
      </c>
      <c r="H4" s="207">
        <v>0</v>
      </c>
    </row>
    <row r="5" spans="1:8" x14ac:dyDescent="0.25">
      <c r="A5" s="15" t="s">
        <v>762</v>
      </c>
      <c r="B5" s="274" t="s">
        <v>772</v>
      </c>
      <c r="C5" s="274" t="s">
        <v>630</v>
      </c>
      <c r="D5" s="274" t="s">
        <v>761</v>
      </c>
      <c r="E5" s="275">
        <f>'Building Maintenance'!B11</f>
        <v>40000</v>
      </c>
      <c r="F5" s="208">
        <v>1919</v>
      </c>
      <c r="G5" s="207">
        <f>'Building Maintenance'!B7</f>
        <v>10000</v>
      </c>
      <c r="H5" s="207">
        <v>0</v>
      </c>
    </row>
    <row r="6" spans="1:8" ht="15.75" customHeight="1" x14ac:dyDescent="0.25">
      <c r="A6" s="15" t="s">
        <v>394</v>
      </c>
      <c r="B6" s="274" t="s">
        <v>760</v>
      </c>
      <c r="C6" s="274" t="s">
        <v>630</v>
      </c>
      <c r="D6" s="274" t="s">
        <v>761</v>
      </c>
      <c r="E6" s="275" t="s">
        <v>757</v>
      </c>
      <c r="F6" s="208">
        <v>0</v>
      </c>
      <c r="G6" s="207">
        <f>'[1]Facilities 210'!J40</f>
        <v>0</v>
      </c>
      <c r="H6" s="207" t="s">
        <v>831</v>
      </c>
    </row>
    <row r="7" spans="1:8" x14ac:dyDescent="0.25">
      <c r="A7" s="15" t="s">
        <v>395</v>
      </c>
      <c r="B7" s="274" t="s">
        <v>763</v>
      </c>
      <c r="C7" s="274" t="s">
        <v>630</v>
      </c>
      <c r="D7" s="274" t="s">
        <v>758</v>
      </c>
      <c r="E7" s="207">
        <v>26000</v>
      </c>
      <c r="F7" s="208">
        <v>11790</v>
      </c>
      <c r="G7" s="207">
        <f>HVAC!B7</f>
        <v>8000</v>
      </c>
      <c r="H7" s="207">
        <v>0</v>
      </c>
    </row>
    <row r="8" spans="1:8" x14ac:dyDescent="0.25">
      <c r="A8" s="15" t="s">
        <v>764</v>
      </c>
      <c r="B8" s="274" t="s">
        <v>760</v>
      </c>
      <c r="C8" s="274" t="s">
        <v>630</v>
      </c>
      <c r="D8" s="274" t="s">
        <v>758</v>
      </c>
      <c r="E8" s="207">
        <v>10000</v>
      </c>
      <c r="F8" s="208">
        <v>10000</v>
      </c>
      <c r="G8" s="207">
        <v>0</v>
      </c>
      <c r="H8" s="207">
        <v>0</v>
      </c>
    </row>
    <row r="9" spans="1:8" x14ac:dyDescent="0.25">
      <c r="A9" s="15" t="s">
        <v>766</v>
      </c>
      <c r="B9" s="274" t="s">
        <v>88</v>
      </c>
      <c r="C9" s="274" t="s">
        <v>630</v>
      </c>
      <c r="D9" s="274" t="s">
        <v>758</v>
      </c>
      <c r="E9" s="207">
        <v>125000</v>
      </c>
      <c r="F9" s="208">
        <v>25000</v>
      </c>
      <c r="G9" s="207">
        <v>0</v>
      </c>
      <c r="H9" s="207" t="s">
        <v>831</v>
      </c>
    </row>
    <row r="10" spans="1:8" x14ac:dyDescent="0.25">
      <c r="A10" s="15" t="s">
        <v>767</v>
      </c>
      <c r="B10" s="274" t="s">
        <v>88</v>
      </c>
      <c r="C10" s="274" t="s">
        <v>630</v>
      </c>
      <c r="D10" s="274" t="s">
        <v>761</v>
      </c>
      <c r="E10" s="207">
        <v>0</v>
      </c>
      <c r="F10" s="208">
        <v>0</v>
      </c>
      <c r="G10" s="207">
        <f>'[1]Facilities 210'!J45</f>
        <v>0</v>
      </c>
      <c r="H10" s="207" t="s">
        <v>831</v>
      </c>
    </row>
    <row r="11" spans="1:8" x14ac:dyDescent="0.25">
      <c r="A11" s="15" t="s">
        <v>768</v>
      </c>
      <c r="B11" s="274" t="s">
        <v>763</v>
      </c>
      <c r="C11" s="274" t="s">
        <v>630</v>
      </c>
      <c r="D11" s="274" t="s">
        <v>758</v>
      </c>
      <c r="E11" s="207">
        <v>158000</v>
      </c>
      <c r="F11" s="208">
        <v>82000</v>
      </c>
      <c r="G11" s="207">
        <v>0</v>
      </c>
      <c r="H11" s="207" t="s">
        <v>831</v>
      </c>
    </row>
    <row r="12" spans="1:8" x14ac:dyDescent="0.25">
      <c r="A12" s="15" t="s">
        <v>769</v>
      </c>
      <c r="B12" s="274" t="s">
        <v>760</v>
      </c>
      <c r="C12" s="274" t="s">
        <v>630</v>
      </c>
      <c r="D12" s="274" t="s">
        <v>761</v>
      </c>
      <c r="E12" s="275" t="s">
        <v>760</v>
      </c>
      <c r="F12" s="208">
        <v>3500</v>
      </c>
      <c r="G12" s="276">
        <f>'[1]Facilities 210'!J47</f>
        <v>0</v>
      </c>
      <c r="H12" s="276">
        <v>0</v>
      </c>
    </row>
    <row r="13" spans="1:8" x14ac:dyDescent="0.25">
      <c r="A13" s="15" t="s">
        <v>839</v>
      </c>
      <c r="B13" s="274" t="s">
        <v>88</v>
      </c>
      <c r="C13" s="274" t="s">
        <v>630</v>
      </c>
      <c r="D13" s="274" t="s">
        <v>761</v>
      </c>
      <c r="E13" s="275">
        <v>11500</v>
      </c>
      <c r="F13" s="208">
        <v>0</v>
      </c>
      <c r="G13" s="207">
        <f>'Parking Lot'!B7</f>
        <v>11500</v>
      </c>
      <c r="H13" s="276"/>
    </row>
    <row r="14" spans="1:8" x14ac:dyDescent="0.25">
      <c r="A14" s="15" t="s">
        <v>402</v>
      </c>
      <c r="B14" s="274" t="s">
        <v>88</v>
      </c>
      <c r="C14" s="274" t="s">
        <v>630</v>
      </c>
      <c r="D14" s="274" t="s">
        <v>758</v>
      </c>
      <c r="E14" s="207">
        <v>70000</v>
      </c>
      <c r="F14" s="208">
        <v>43753</v>
      </c>
      <c r="G14" s="207">
        <v>0</v>
      </c>
      <c r="H14" s="207" t="s">
        <v>831</v>
      </c>
    </row>
    <row r="15" spans="1:8" x14ac:dyDescent="0.25">
      <c r="A15" s="15" t="s">
        <v>403</v>
      </c>
      <c r="B15" s="274" t="s">
        <v>88</v>
      </c>
      <c r="C15" s="274" t="s">
        <v>630</v>
      </c>
      <c r="D15" s="274" t="s">
        <v>761</v>
      </c>
      <c r="E15" s="207"/>
      <c r="F15" s="208">
        <v>0</v>
      </c>
      <c r="G15" s="207">
        <f>'[1]Facilities 210'!J49</f>
        <v>0</v>
      </c>
      <c r="H15" s="207" t="s">
        <v>831</v>
      </c>
    </row>
    <row r="16" spans="1:8" x14ac:dyDescent="0.25">
      <c r="A16" s="15" t="s">
        <v>404</v>
      </c>
      <c r="B16" s="274" t="s">
        <v>760</v>
      </c>
      <c r="C16" s="274" t="s">
        <v>630</v>
      </c>
      <c r="D16" s="274" t="s">
        <v>770</v>
      </c>
      <c r="E16" s="207">
        <v>55000</v>
      </c>
      <c r="F16" s="208">
        <v>8000</v>
      </c>
      <c r="G16" s="207">
        <f>'Facilities Vehicle'!B7</f>
        <v>10000</v>
      </c>
      <c r="H16" s="207"/>
    </row>
    <row r="17" spans="1:8" x14ac:dyDescent="0.25">
      <c r="A17" s="15" t="s">
        <v>616</v>
      </c>
      <c r="B17" s="274" t="s">
        <v>772</v>
      </c>
      <c r="C17" s="274" t="s">
        <v>771</v>
      </c>
      <c r="D17" s="274" t="s">
        <v>758</v>
      </c>
      <c r="E17" s="275" t="s">
        <v>772</v>
      </c>
      <c r="F17" s="208">
        <v>9275</v>
      </c>
      <c r="G17" s="207">
        <v>7500</v>
      </c>
      <c r="H17" s="207"/>
    </row>
    <row r="18" spans="1:8" x14ac:dyDescent="0.25">
      <c r="A18" s="15" t="s">
        <v>60</v>
      </c>
      <c r="B18" s="274" t="s">
        <v>760</v>
      </c>
      <c r="C18" s="274" t="s">
        <v>771</v>
      </c>
      <c r="D18" s="274" t="s">
        <v>758</v>
      </c>
      <c r="E18" s="275" t="s">
        <v>760</v>
      </c>
      <c r="F18" s="208">
        <v>0</v>
      </c>
      <c r="G18" s="207">
        <v>5000</v>
      </c>
      <c r="H18" s="207"/>
    </row>
    <row r="19" spans="1:8" x14ac:dyDescent="0.25">
      <c r="A19" s="15" t="s">
        <v>617</v>
      </c>
      <c r="B19" s="274" t="s">
        <v>760</v>
      </c>
      <c r="C19" s="274" t="s">
        <v>771</v>
      </c>
      <c r="D19" s="274" t="s">
        <v>758</v>
      </c>
      <c r="E19" s="275" t="s">
        <v>772</v>
      </c>
      <c r="F19" s="208">
        <v>10000</v>
      </c>
      <c r="G19" s="207">
        <v>10000</v>
      </c>
      <c r="H19" s="207"/>
    </row>
    <row r="20" spans="1:8" x14ac:dyDescent="0.25">
      <c r="A20" s="15" t="s">
        <v>773</v>
      </c>
      <c r="B20" s="274" t="s">
        <v>760</v>
      </c>
      <c r="C20" s="274" t="s">
        <v>632</v>
      </c>
      <c r="D20" s="274" t="s">
        <v>770</v>
      </c>
      <c r="E20" s="207">
        <v>40000</v>
      </c>
      <c r="F20" s="208">
        <v>5000</v>
      </c>
      <c r="G20" s="207">
        <f>'DVI Vehicle'!B7</f>
        <v>10000</v>
      </c>
      <c r="H20" s="207"/>
    </row>
    <row r="21" spans="1:8" x14ac:dyDescent="0.25">
      <c r="A21" s="15" t="s">
        <v>774</v>
      </c>
      <c r="B21" s="274" t="s">
        <v>88</v>
      </c>
      <c r="C21" s="274" t="s">
        <v>638</v>
      </c>
      <c r="D21" s="274" t="s">
        <v>770</v>
      </c>
      <c r="E21" s="207">
        <v>105000</v>
      </c>
      <c r="F21" s="208">
        <v>35949</v>
      </c>
      <c r="G21" s="207">
        <f>'Transport Vehicle'!B7</f>
        <v>50000</v>
      </c>
      <c r="H21" s="207"/>
    </row>
    <row r="22" spans="1:8" x14ac:dyDescent="0.25">
      <c r="A22" s="15" t="s">
        <v>775</v>
      </c>
      <c r="B22" s="274" t="s">
        <v>772</v>
      </c>
      <c r="C22" s="274" t="s">
        <v>639</v>
      </c>
      <c r="D22" s="274" t="s">
        <v>758</v>
      </c>
      <c r="E22" s="207">
        <v>50000</v>
      </c>
      <c r="F22" s="208">
        <v>3758</v>
      </c>
      <c r="G22" s="207">
        <f>Laptops!B7</f>
        <v>10000</v>
      </c>
      <c r="H22" s="207"/>
    </row>
    <row r="23" spans="1:8" x14ac:dyDescent="0.25">
      <c r="A23" s="15" t="s">
        <v>776</v>
      </c>
      <c r="B23" s="274" t="s">
        <v>772</v>
      </c>
      <c r="C23" s="274" t="s">
        <v>639</v>
      </c>
      <c r="D23" s="274" t="s">
        <v>758</v>
      </c>
      <c r="E23" s="207">
        <v>158650</v>
      </c>
      <c r="F23" s="208">
        <v>25130</v>
      </c>
      <c r="G23" s="207">
        <f>'In-Car Cameras'!B7</f>
        <v>31730</v>
      </c>
      <c r="H23" s="207"/>
    </row>
    <row r="24" spans="1:8" x14ac:dyDescent="0.25">
      <c r="A24" s="15" t="s">
        <v>777</v>
      </c>
      <c r="B24" s="274" t="s">
        <v>772</v>
      </c>
      <c r="C24" s="274" t="s">
        <v>639</v>
      </c>
      <c r="D24" s="274" t="s">
        <v>758</v>
      </c>
      <c r="E24" s="207">
        <v>127750</v>
      </c>
      <c r="F24" s="207">
        <v>0</v>
      </c>
      <c r="G24" s="207">
        <f>Tasers!B7</f>
        <v>13680</v>
      </c>
      <c r="H24" s="207"/>
    </row>
    <row r="25" spans="1:8" x14ac:dyDescent="0.25">
      <c r="A25" s="15" t="s">
        <v>786</v>
      </c>
      <c r="B25" s="274"/>
      <c r="C25" s="274" t="s">
        <v>639</v>
      </c>
      <c r="D25" s="274" t="s">
        <v>758</v>
      </c>
      <c r="E25" s="207"/>
      <c r="F25" s="207">
        <v>0</v>
      </c>
      <c r="G25" s="207">
        <f>'Body-Worn Cameras'!B7</f>
        <v>9747</v>
      </c>
      <c r="H25" s="207"/>
    </row>
    <row r="26" spans="1:8" x14ac:dyDescent="0.25">
      <c r="A26" s="15" t="s">
        <v>778</v>
      </c>
      <c r="B26" s="274" t="s">
        <v>772</v>
      </c>
      <c r="C26" s="274" t="s">
        <v>639</v>
      </c>
      <c r="D26" s="274" t="s">
        <v>770</v>
      </c>
      <c r="E26" s="207"/>
      <c r="F26" s="207">
        <v>11876</v>
      </c>
      <c r="G26" s="207">
        <f>Cruisers!B7</f>
        <v>195000</v>
      </c>
      <c r="H26" s="207"/>
    </row>
    <row r="27" spans="1:8" x14ac:dyDescent="0.25">
      <c r="A27" s="15" t="s">
        <v>230</v>
      </c>
      <c r="B27" s="274" t="s">
        <v>757</v>
      </c>
      <c r="C27" s="274" t="s">
        <v>641</v>
      </c>
      <c r="D27" s="274" t="s">
        <v>758</v>
      </c>
      <c r="E27" s="275" t="s">
        <v>757</v>
      </c>
      <c r="F27" s="207">
        <v>0</v>
      </c>
      <c r="G27" s="207">
        <f>'[1]Communications 430'!J49</f>
        <v>0</v>
      </c>
      <c r="H27" s="207">
        <f>-F27</f>
        <v>0</v>
      </c>
    </row>
    <row r="28" spans="1:8" x14ac:dyDescent="0.25">
      <c r="A28" s="15" t="s">
        <v>779</v>
      </c>
      <c r="B28" s="274" t="s">
        <v>757</v>
      </c>
      <c r="C28" s="274" t="s">
        <v>641</v>
      </c>
      <c r="D28" s="274" t="s">
        <v>758</v>
      </c>
      <c r="E28" s="207">
        <v>18750</v>
      </c>
      <c r="F28" s="207">
        <v>0</v>
      </c>
      <c r="G28" s="207">
        <f>'[1]Communications 430'!J50</f>
        <v>0</v>
      </c>
      <c r="H28" s="207">
        <f>-F28</f>
        <v>0</v>
      </c>
    </row>
    <row r="29" spans="1:8" x14ac:dyDescent="0.25">
      <c r="A29" s="15" t="s">
        <v>232</v>
      </c>
      <c r="B29" s="274" t="s">
        <v>760</v>
      </c>
      <c r="C29" s="274" t="s">
        <v>641</v>
      </c>
      <c r="D29" s="274" t="s">
        <v>758</v>
      </c>
      <c r="E29" s="275" t="s">
        <v>760</v>
      </c>
      <c r="F29" s="207">
        <v>0</v>
      </c>
      <c r="G29" s="207">
        <f>'[1]Communications 430'!J51</f>
        <v>0</v>
      </c>
      <c r="H29" s="207"/>
    </row>
    <row r="30" spans="1:8" x14ac:dyDescent="0.25">
      <c r="A30" s="15" t="s">
        <v>233</v>
      </c>
      <c r="B30" s="274" t="s">
        <v>760</v>
      </c>
      <c r="C30" s="274" t="s">
        <v>641</v>
      </c>
      <c r="D30" s="274" t="s">
        <v>758</v>
      </c>
      <c r="E30" s="207">
        <v>140589</v>
      </c>
      <c r="F30" s="207">
        <v>0</v>
      </c>
      <c r="G30" s="207">
        <f>'[1]Communications 430'!J52</f>
        <v>0</v>
      </c>
      <c r="H30" s="207"/>
    </row>
    <row r="31" spans="1:8" x14ac:dyDescent="0.25">
      <c r="A31" s="15" t="s">
        <v>234</v>
      </c>
      <c r="B31" s="274" t="s">
        <v>760</v>
      </c>
      <c r="C31" s="274" t="s">
        <v>641</v>
      </c>
      <c r="D31" s="274" t="s">
        <v>758</v>
      </c>
      <c r="E31" s="275" t="s">
        <v>760</v>
      </c>
      <c r="F31" s="207">
        <v>7515</v>
      </c>
      <c r="G31" s="207">
        <f>'[1]Communications 430'!J53</f>
        <v>0</v>
      </c>
      <c r="H31" s="207"/>
    </row>
    <row r="32" spans="1:8" x14ac:dyDescent="0.25">
      <c r="A32" s="15" t="s">
        <v>235</v>
      </c>
      <c r="B32" s="274" t="s">
        <v>760</v>
      </c>
      <c r="C32" s="274" t="s">
        <v>641</v>
      </c>
      <c r="D32" s="274" t="s">
        <v>758</v>
      </c>
      <c r="E32" s="207">
        <v>40000</v>
      </c>
      <c r="F32" s="207">
        <v>14938</v>
      </c>
      <c r="G32" s="207">
        <f>'[1]Communications 430'!J54</f>
        <v>0</v>
      </c>
      <c r="H32" s="207"/>
    </row>
    <row r="33" spans="1:8" x14ac:dyDescent="0.25">
      <c r="A33" s="15" t="s">
        <v>236</v>
      </c>
      <c r="B33" s="274" t="s">
        <v>760</v>
      </c>
      <c r="C33" s="274" t="s">
        <v>641</v>
      </c>
      <c r="D33" s="274" t="s">
        <v>758</v>
      </c>
      <c r="E33" s="275" t="s">
        <v>757</v>
      </c>
      <c r="F33" s="207">
        <v>-27348</v>
      </c>
      <c r="G33" s="207">
        <f>'[1]Communications 430'!J55</f>
        <v>0</v>
      </c>
      <c r="H33" s="207"/>
    </row>
    <row r="34" spans="1:8" x14ac:dyDescent="0.25">
      <c r="A34" s="15" t="s">
        <v>237</v>
      </c>
      <c r="B34" s="274" t="s">
        <v>772</v>
      </c>
      <c r="C34" s="274" t="s">
        <v>641</v>
      </c>
      <c r="D34" s="274" t="s">
        <v>758</v>
      </c>
      <c r="E34" s="207">
        <v>3000</v>
      </c>
      <c r="F34" s="207">
        <v>1500</v>
      </c>
      <c r="G34" s="207">
        <f>Chairs!B7</f>
        <v>1500</v>
      </c>
      <c r="H34" s="207"/>
    </row>
    <row r="35" spans="1:8" x14ac:dyDescent="0.25">
      <c r="A35" s="15" t="s">
        <v>238</v>
      </c>
      <c r="B35" s="274" t="s">
        <v>772</v>
      </c>
      <c r="C35" s="274" t="s">
        <v>641</v>
      </c>
      <c r="D35" s="274" t="s">
        <v>758</v>
      </c>
      <c r="E35" s="207">
        <v>4000</v>
      </c>
      <c r="F35" s="207">
        <v>4000</v>
      </c>
      <c r="G35" s="207">
        <f>'Comms Computers'!B7</f>
        <v>4000</v>
      </c>
      <c r="H35" s="207"/>
    </row>
    <row r="36" spans="1:8" x14ac:dyDescent="0.25">
      <c r="A36" s="15" t="s">
        <v>239</v>
      </c>
      <c r="B36" s="274" t="s">
        <v>780</v>
      </c>
      <c r="C36" s="274" t="s">
        <v>641</v>
      </c>
      <c r="D36" s="274" t="s">
        <v>758</v>
      </c>
      <c r="E36" s="207">
        <v>45000</v>
      </c>
      <c r="F36" s="207">
        <v>9000</v>
      </c>
      <c r="G36" s="207">
        <f>'Spillman Server'!B7</f>
        <v>9000</v>
      </c>
      <c r="H36" s="207"/>
    </row>
    <row r="37" spans="1:8" x14ac:dyDescent="0.25">
      <c r="A37" s="15" t="s">
        <v>781</v>
      </c>
      <c r="B37" s="274" t="s">
        <v>780</v>
      </c>
      <c r="C37" s="274" t="s">
        <v>641</v>
      </c>
      <c r="D37" s="274" t="s">
        <v>770</v>
      </c>
      <c r="E37" s="207">
        <v>40000</v>
      </c>
      <c r="F37" s="207">
        <v>8000</v>
      </c>
      <c r="G37" s="208">
        <f>'[1]Communications 430'!J59</f>
        <v>0</v>
      </c>
      <c r="H37" s="207" t="s">
        <v>831</v>
      </c>
    </row>
    <row r="38" spans="1:8" x14ac:dyDescent="0.25">
      <c r="A38" s="89" t="s">
        <v>782</v>
      </c>
      <c r="B38" s="277" t="s">
        <v>760</v>
      </c>
      <c r="C38" s="277" t="s">
        <v>783</v>
      </c>
      <c r="D38" s="277" t="s">
        <v>770</v>
      </c>
      <c r="E38" s="301" t="s">
        <v>760</v>
      </c>
      <c r="F38" s="211">
        <v>23169</v>
      </c>
      <c r="G38" s="278">
        <f>'EMA Vehicle'!B7</f>
        <v>2500</v>
      </c>
      <c r="H38" s="211"/>
    </row>
    <row r="39" spans="1:8" x14ac:dyDescent="0.25">
      <c r="A39" s="63" t="s">
        <v>784</v>
      </c>
      <c r="B39" s="63"/>
      <c r="C39" s="63"/>
      <c r="D39" s="63"/>
      <c r="E39" s="63"/>
      <c r="F39" s="279"/>
      <c r="G39" s="279">
        <f>SUM(G4:G38)</f>
        <v>399157</v>
      </c>
      <c r="H39" s="279"/>
    </row>
  </sheetData>
  <mergeCells count="2">
    <mergeCell ref="A1:H1"/>
    <mergeCell ref="G2:H2"/>
  </mergeCells>
  <printOptions horizontalCentered="1"/>
  <pageMargins left="0.7" right="0.7" top="0.75" bottom="0.75" header="0.3" footer="0.3"/>
  <pageSetup scale="83" orientation="landscape" r:id="rId1"/>
  <headerFooter>
    <oddFooter>&amp;R&amp;P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AB9AB-BD3F-4FF6-A55D-8F9187B4E563}">
  <sheetPr>
    <pageSetUpPr fitToPage="1"/>
  </sheetPr>
  <dimension ref="A1:F56"/>
  <sheetViews>
    <sheetView view="pageLayout" topLeftCell="A16" zoomScaleNormal="100" workbookViewId="0">
      <selection activeCell="K17" sqref="K17"/>
    </sheetView>
  </sheetViews>
  <sheetFormatPr defaultRowHeight="15.75" x14ac:dyDescent="0.25"/>
  <cols>
    <col min="1" max="1" width="21.7109375" style="15" customWidth="1"/>
    <col min="2" max="3" width="16.7109375" style="15" customWidth="1"/>
    <col min="4" max="4" width="21.7109375" style="15" customWidth="1"/>
    <col min="5" max="6" width="16.7109375" style="15" customWidth="1"/>
    <col min="7" max="16384" width="9.140625" style="15"/>
  </cols>
  <sheetData>
    <row r="1" spans="1:6" x14ac:dyDescent="0.25">
      <c r="A1" s="345" t="s">
        <v>787</v>
      </c>
      <c r="B1" s="345"/>
      <c r="C1" s="345"/>
      <c r="D1" s="345"/>
      <c r="E1" s="345"/>
      <c r="F1" s="345"/>
    </row>
    <row r="2" spans="1:6" x14ac:dyDescent="0.25">
      <c r="A2" s="345" t="s">
        <v>788</v>
      </c>
      <c r="B2" s="345"/>
      <c r="C2" s="345"/>
      <c r="D2" s="345"/>
      <c r="E2" s="345"/>
      <c r="F2" s="345"/>
    </row>
    <row r="4" spans="1:6" x14ac:dyDescent="0.25">
      <c r="A4" s="63" t="s">
        <v>789</v>
      </c>
      <c r="B4" s="15" t="s">
        <v>762</v>
      </c>
    </row>
    <row r="5" spans="1:6" x14ac:dyDescent="0.25">
      <c r="A5" s="63" t="s">
        <v>790</v>
      </c>
      <c r="B5" s="15" t="s">
        <v>630</v>
      </c>
    </row>
    <row r="6" spans="1:6" x14ac:dyDescent="0.25">
      <c r="A6" s="63" t="s">
        <v>791</v>
      </c>
      <c r="B6" s="15" t="s">
        <v>792</v>
      </c>
    </row>
    <row r="7" spans="1:6" x14ac:dyDescent="0.25">
      <c r="A7" s="63" t="s">
        <v>793</v>
      </c>
      <c r="B7" s="280">
        <v>10000</v>
      </c>
    </row>
    <row r="9" spans="1:6" x14ac:dyDescent="0.25">
      <c r="A9" s="306" t="s">
        <v>794</v>
      </c>
      <c r="B9" s="306"/>
      <c r="C9" s="306"/>
      <c r="D9" s="306"/>
      <c r="E9" s="306"/>
      <c r="F9" s="306"/>
    </row>
    <row r="10" spans="1:6" x14ac:dyDescent="0.25">
      <c r="A10" s="63" t="s">
        <v>795</v>
      </c>
      <c r="B10" s="15" t="s">
        <v>763</v>
      </c>
      <c r="D10" s="63" t="s">
        <v>796</v>
      </c>
      <c r="E10" s="15" t="s">
        <v>821</v>
      </c>
    </row>
    <row r="11" spans="1:6" x14ac:dyDescent="0.25">
      <c r="A11" s="63" t="s">
        <v>797</v>
      </c>
      <c r="B11" s="276">
        <v>40000</v>
      </c>
      <c r="D11" s="63" t="s">
        <v>798</v>
      </c>
      <c r="E11" s="15" t="s">
        <v>822</v>
      </c>
    </row>
    <row r="12" spans="1:6" x14ac:dyDescent="0.25">
      <c r="A12" s="63" t="s">
        <v>799</v>
      </c>
      <c r="B12" s="15" t="s">
        <v>800</v>
      </c>
      <c r="D12" s="63" t="s">
        <v>801</v>
      </c>
      <c r="E12" s="15" t="s">
        <v>823</v>
      </c>
    </row>
    <row r="13" spans="1:6" x14ac:dyDescent="0.25">
      <c r="A13" s="63" t="s">
        <v>802</v>
      </c>
      <c r="D13" s="15" t="s">
        <v>803</v>
      </c>
    </row>
    <row r="15" spans="1:6" x14ac:dyDescent="0.25">
      <c r="A15" s="63" t="s">
        <v>804</v>
      </c>
    </row>
    <row r="16" spans="1:6" ht="45" customHeight="1" x14ac:dyDescent="0.25">
      <c r="A16" s="343" t="s">
        <v>820</v>
      </c>
      <c r="B16" s="343"/>
      <c r="C16" s="343"/>
      <c r="D16" s="343"/>
      <c r="E16" s="343"/>
      <c r="F16" s="343"/>
    </row>
    <row r="18" spans="1:6" x14ac:dyDescent="0.25">
      <c r="A18" s="63" t="s">
        <v>805</v>
      </c>
    </row>
    <row r="19" spans="1:6" ht="30" customHeight="1" x14ac:dyDescent="0.25">
      <c r="A19" s="343" t="s">
        <v>806</v>
      </c>
      <c r="B19" s="343"/>
      <c r="C19" s="343"/>
      <c r="D19" s="343"/>
      <c r="E19" s="343"/>
      <c r="F19" s="343"/>
    </row>
    <row r="20" spans="1:6" ht="15.75" customHeight="1" x14ac:dyDescent="0.25">
      <c r="A20" s="191"/>
      <c r="B20" s="191"/>
      <c r="C20" s="191"/>
    </row>
    <row r="22" spans="1:6" x14ac:dyDescent="0.25">
      <c r="A22" s="306" t="s">
        <v>807</v>
      </c>
      <c r="B22" s="306"/>
      <c r="C22" s="306"/>
      <c r="D22" s="306"/>
      <c r="E22" s="306"/>
      <c r="F22" s="306"/>
    </row>
    <row r="23" spans="1:6" ht="31.5" customHeight="1" x14ac:dyDescent="0.25">
      <c r="A23" s="281" t="s">
        <v>752</v>
      </c>
      <c r="B23" s="282" t="s">
        <v>808</v>
      </c>
      <c r="C23" s="281" t="s">
        <v>294</v>
      </c>
      <c r="D23" s="281" t="s">
        <v>756</v>
      </c>
      <c r="E23" s="281" t="s">
        <v>809</v>
      </c>
      <c r="F23" s="282" t="s">
        <v>810</v>
      </c>
    </row>
    <row r="24" spans="1:6" x14ac:dyDescent="0.25">
      <c r="A24" s="15" t="s">
        <v>811</v>
      </c>
      <c r="B24" s="207">
        <v>0</v>
      </c>
      <c r="C24" s="207">
        <v>0</v>
      </c>
      <c r="D24" s="207">
        <v>0</v>
      </c>
      <c r="E24" s="207">
        <v>0</v>
      </c>
      <c r="F24" s="207">
        <f t="shared" ref="F24:F32" si="0">B24+C24+D24+E24</f>
        <v>0</v>
      </c>
    </row>
    <row r="25" spans="1:6" x14ac:dyDescent="0.25">
      <c r="A25" s="15" t="s">
        <v>812</v>
      </c>
      <c r="B25" s="207">
        <f t="shared" ref="B25:B32" si="1">F24</f>
        <v>0</v>
      </c>
      <c r="C25" s="207">
        <v>0</v>
      </c>
      <c r="D25" s="207">
        <v>0</v>
      </c>
      <c r="E25" s="207">
        <v>0</v>
      </c>
      <c r="F25" s="207">
        <f t="shared" si="0"/>
        <v>0</v>
      </c>
    </row>
    <row r="26" spans="1:6" x14ac:dyDescent="0.25">
      <c r="A26" s="15" t="s">
        <v>813</v>
      </c>
      <c r="B26" s="207">
        <f t="shared" si="1"/>
        <v>0</v>
      </c>
      <c r="C26" s="207">
        <v>0</v>
      </c>
      <c r="D26" s="207">
        <v>0</v>
      </c>
      <c r="E26" s="207">
        <v>0</v>
      </c>
      <c r="F26" s="207">
        <f t="shared" si="0"/>
        <v>0</v>
      </c>
    </row>
    <row r="27" spans="1:6" x14ac:dyDescent="0.25">
      <c r="A27" s="15" t="s">
        <v>814</v>
      </c>
      <c r="B27" s="207">
        <f t="shared" si="1"/>
        <v>0</v>
      </c>
      <c r="C27" s="207">
        <v>0</v>
      </c>
      <c r="D27" s="207">
        <v>0</v>
      </c>
      <c r="E27" s="207">
        <v>0</v>
      </c>
      <c r="F27" s="207">
        <f t="shared" si="0"/>
        <v>0</v>
      </c>
    </row>
    <row r="28" spans="1:6" s="63" customFormat="1" x14ac:dyDescent="0.25">
      <c r="A28" s="63" t="s">
        <v>815</v>
      </c>
      <c r="B28" s="283">
        <v>1919</v>
      </c>
      <c r="C28" s="283">
        <v>10000</v>
      </c>
      <c r="D28" s="283">
        <v>0</v>
      </c>
      <c r="E28" s="283">
        <v>-10000</v>
      </c>
      <c r="F28" s="283">
        <f>B28+C28+D28+E28</f>
        <v>1919</v>
      </c>
    </row>
    <row r="29" spans="1:6" x14ac:dyDescent="0.25">
      <c r="A29" s="15" t="s">
        <v>816</v>
      </c>
      <c r="B29" s="207">
        <f t="shared" si="1"/>
        <v>1919</v>
      </c>
      <c r="C29" s="207">
        <v>10000</v>
      </c>
      <c r="D29" s="207">
        <v>0</v>
      </c>
      <c r="E29" s="207">
        <v>-10000</v>
      </c>
      <c r="F29" s="283">
        <f t="shared" si="0"/>
        <v>1919</v>
      </c>
    </row>
    <row r="30" spans="1:6" x14ac:dyDescent="0.25">
      <c r="A30" s="15" t="s">
        <v>817</v>
      </c>
      <c r="B30" s="207">
        <f t="shared" si="1"/>
        <v>1919</v>
      </c>
      <c r="C30" s="207">
        <v>10000</v>
      </c>
      <c r="D30" s="207">
        <v>0</v>
      </c>
      <c r="E30" s="207">
        <v>-10000</v>
      </c>
      <c r="F30" s="283">
        <f t="shared" si="0"/>
        <v>1919</v>
      </c>
    </row>
    <row r="31" spans="1:6" x14ac:dyDescent="0.25">
      <c r="A31" s="15" t="s">
        <v>818</v>
      </c>
      <c r="B31" s="207">
        <f t="shared" si="1"/>
        <v>1919</v>
      </c>
      <c r="C31" s="207">
        <v>10000</v>
      </c>
      <c r="D31" s="207">
        <v>0</v>
      </c>
      <c r="E31" s="207">
        <v>0</v>
      </c>
      <c r="F31" s="283">
        <f t="shared" si="0"/>
        <v>11919</v>
      </c>
    </row>
    <row r="32" spans="1:6" x14ac:dyDescent="0.25">
      <c r="A32" s="15" t="s">
        <v>819</v>
      </c>
      <c r="B32" s="207">
        <f t="shared" si="1"/>
        <v>11919</v>
      </c>
      <c r="C32" s="207">
        <v>1000</v>
      </c>
      <c r="D32" s="207">
        <v>0</v>
      </c>
      <c r="E32" s="207">
        <v>0</v>
      </c>
      <c r="F32" s="283">
        <f t="shared" si="0"/>
        <v>12919</v>
      </c>
    </row>
    <row r="33" spans="2:6" x14ac:dyDescent="0.25">
      <c r="B33" s="207"/>
      <c r="C33" s="207"/>
      <c r="D33" s="207"/>
      <c r="E33" s="207"/>
      <c r="F33" s="207"/>
    </row>
    <row r="34" spans="2:6" x14ac:dyDescent="0.25">
      <c r="B34" s="207"/>
      <c r="C34" s="207"/>
      <c r="D34" s="207"/>
      <c r="E34" s="207"/>
      <c r="F34" s="207"/>
    </row>
    <row r="35" spans="2:6" x14ac:dyDescent="0.25">
      <c r="B35" s="207"/>
      <c r="C35" s="207"/>
      <c r="D35" s="207"/>
      <c r="E35" s="207"/>
      <c r="F35" s="207"/>
    </row>
    <row r="36" spans="2:6" x14ac:dyDescent="0.25">
      <c r="B36" s="207"/>
      <c r="C36" s="207"/>
      <c r="D36" s="207"/>
      <c r="E36" s="207"/>
      <c r="F36" s="207"/>
    </row>
    <row r="37" spans="2:6" x14ac:dyDescent="0.25">
      <c r="B37" s="207"/>
      <c r="C37" s="207"/>
      <c r="D37" s="207"/>
      <c r="E37" s="207"/>
      <c r="F37" s="207"/>
    </row>
    <row r="38" spans="2:6" x14ac:dyDescent="0.25">
      <c r="B38" s="207"/>
      <c r="C38" s="283"/>
      <c r="D38" s="283"/>
      <c r="E38" s="283"/>
      <c r="F38" s="283"/>
    </row>
    <row r="39" spans="2:6" x14ac:dyDescent="0.25">
      <c r="B39" s="207"/>
      <c r="C39" s="207"/>
      <c r="D39" s="207"/>
      <c r="E39" s="207"/>
      <c r="F39" s="207"/>
    </row>
    <row r="40" spans="2:6" x14ac:dyDescent="0.25">
      <c r="B40" s="207"/>
      <c r="C40" s="207"/>
      <c r="D40" s="207"/>
      <c r="E40" s="207"/>
      <c r="F40" s="207"/>
    </row>
    <row r="41" spans="2:6" x14ac:dyDescent="0.25">
      <c r="B41" s="207"/>
      <c r="C41" s="207"/>
      <c r="D41" s="207"/>
      <c r="E41" s="207"/>
      <c r="F41" s="207"/>
    </row>
    <row r="42" spans="2:6" x14ac:dyDescent="0.25">
      <c r="B42" s="207"/>
      <c r="C42" s="207"/>
      <c r="D42" s="207"/>
      <c r="E42" s="207"/>
      <c r="F42" s="207"/>
    </row>
    <row r="43" spans="2:6" x14ac:dyDescent="0.25">
      <c r="B43" s="207"/>
      <c r="C43" s="207"/>
      <c r="D43" s="207"/>
      <c r="E43" s="207"/>
      <c r="F43" s="207"/>
    </row>
    <row r="44" spans="2:6" x14ac:dyDescent="0.25">
      <c r="B44" s="207"/>
      <c r="C44" s="207"/>
      <c r="D44" s="207"/>
      <c r="E44" s="207"/>
      <c r="F44" s="207"/>
    </row>
    <row r="45" spans="2:6" x14ac:dyDescent="0.25">
      <c r="B45" s="207"/>
      <c r="C45" s="207"/>
      <c r="D45" s="207"/>
      <c r="E45" s="207"/>
      <c r="F45" s="207"/>
    </row>
    <row r="46" spans="2:6" x14ac:dyDescent="0.25">
      <c r="B46" s="207"/>
      <c r="C46" s="207"/>
      <c r="D46" s="207"/>
      <c r="E46" s="207"/>
      <c r="F46" s="207"/>
    </row>
    <row r="47" spans="2:6" x14ac:dyDescent="0.25">
      <c r="B47" s="207"/>
      <c r="C47" s="207"/>
      <c r="D47" s="207"/>
      <c r="E47" s="207"/>
      <c r="F47" s="207"/>
    </row>
    <row r="48" spans="2:6" x14ac:dyDescent="0.25">
      <c r="B48" s="207"/>
      <c r="C48" s="207"/>
      <c r="D48" s="207"/>
      <c r="E48" s="207"/>
      <c r="F48" s="207"/>
    </row>
    <row r="49" spans="2:6" x14ac:dyDescent="0.25">
      <c r="B49" s="207"/>
      <c r="C49" s="207"/>
      <c r="D49" s="207"/>
      <c r="E49" s="207"/>
      <c r="F49" s="207"/>
    </row>
    <row r="50" spans="2:6" x14ac:dyDescent="0.25">
      <c r="B50" s="207"/>
      <c r="C50" s="207"/>
      <c r="D50" s="207"/>
      <c r="E50" s="207"/>
      <c r="F50" s="207"/>
    </row>
    <row r="51" spans="2:6" x14ac:dyDescent="0.25">
      <c r="B51" s="207"/>
      <c r="C51" s="207"/>
      <c r="D51" s="207"/>
      <c r="E51" s="207"/>
      <c r="F51" s="207"/>
    </row>
    <row r="52" spans="2:6" x14ac:dyDescent="0.25">
      <c r="B52" s="207"/>
      <c r="C52" s="207"/>
      <c r="D52" s="207"/>
      <c r="E52" s="207"/>
      <c r="F52" s="207"/>
    </row>
    <row r="53" spans="2:6" x14ac:dyDescent="0.25">
      <c r="B53" s="207"/>
      <c r="C53" s="207"/>
      <c r="D53" s="207"/>
      <c r="E53" s="207"/>
      <c r="F53" s="207"/>
    </row>
    <row r="54" spans="2:6" x14ac:dyDescent="0.25">
      <c r="B54" s="207"/>
      <c r="C54" s="207"/>
      <c r="D54" s="207"/>
      <c r="E54" s="207"/>
      <c r="F54" s="207"/>
    </row>
    <row r="55" spans="2:6" x14ac:dyDescent="0.25">
      <c r="B55" s="207"/>
      <c r="C55" s="207"/>
      <c r="D55" s="207"/>
      <c r="E55" s="207"/>
      <c r="F55" s="207"/>
    </row>
    <row r="56" spans="2:6" x14ac:dyDescent="0.25">
      <c r="B56" s="207"/>
      <c r="C56" s="207"/>
      <c r="D56" s="207"/>
      <c r="E56" s="207"/>
      <c r="F56" s="207"/>
    </row>
  </sheetData>
  <mergeCells count="6">
    <mergeCell ref="A22:F22"/>
    <mergeCell ref="A1:F1"/>
    <mergeCell ref="A2:F2"/>
    <mergeCell ref="A9:F9"/>
    <mergeCell ref="A16:F16"/>
    <mergeCell ref="A19:F19"/>
  </mergeCells>
  <dataValidations count="2">
    <dataValidation type="list" allowBlank="1" showInputMessage="1" showErrorMessage="1" prompt="Select from drop-down list" sqref="D13" xr:uid="{DCC86FF1-E00E-4292-B1AE-CF78D8779316}">
      <formula1>"Reduce Cost, Cost Unchanged, Increase Cost"</formula1>
    </dataValidation>
    <dataValidation type="list" allowBlank="1" showInputMessage="1" showErrorMessage="1" prompt="Select from drop-down list" sqref="B12" xr:uid="{1A9557CB-5890-4562-B255-7EF30FD18BA2}">
      <formula1>"Public Safety, To Maintain Services, Continuation of Prior Funding"</formula1>
    </dataValidation>
  </dataValidations>
  <printOptions horizontalCentered="1"/>
  <pageMargins left="0.7" right="0.7" top="0.75" bottom="0.75" header="0.3" footer="0.3"/>
  <pageSetup scale="92" orientation="landscape" r:id="rId1"/>
  <headerFooter>
    <oddFooter>&amp;R&amp;P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89B0D-F462-4237-98F4-4627D6233554}">
  <sheetPr>
    <pageSetUpPr fitToPage="1"/>
  </sheetPr>
  <dimension ref="A1:F56"/>
  <sheetViews>
    <sheetView view="pageLayout" zoomScaleNormal="100" workbookViewId="0">
      <selection activeCell="K17" sqref="K17"/>
    </sheetView>
  </sheetViews>
  <sheetFormatPr defaultRowHeight="15.75" x14ac:dyDescent="0.25"/>
  <cols>
    <col min="1" max="1" width="21.7109375" style="15" customWidth="1"/>
    <col min="2" max="3" width="16.7109375" style="15" customWidth="1"/>
    <col min="4" max="4" width="21.7109375" style="15" customWidth="1"/>
    <col min="5" max="6" width="16.7109375" style="15" customWidth="1"/>
    <col min="7" max="16384" width="9.140625" style="15"/>
  </cols>
  <sheetData>
    <row r="1" spans="1:6" x14ac:dyDescent="0.25">
      <c r="A1" s="345" t="s">
        <v>787</v>
      </c>
      <c r="B1" s="345"/>
      <c r="C1" s="345"/>
      <c r="D1" s="345"/>
      <c r="E1" s="345"/>
      <c r="F1" s="345"/>
    </row>
    <row r="2" spans="1:6" x14ac:dyDescent="0.25">
      <c r="A2" s="345" t="s">
        <v>788</v>
      </c>
      <c r="B2" s="345"/>
      <c r="C2" s="345"/>
      <c r="D2" s="345"/>
      <c r="E2" s="345"/>
      <c r="F2" s="345"/>
    </row>
    <row r="4" spans="1:6" x14ac:dyDescent="0.25">
      <c r="A4" s="63" t="s">
        <v>789</v>
      </c>
      <c r="B4" s="15" t="s">
        <v>395</v>
      </c>
    </row>
    <row r="5" spans="1:6" x14ac:dyDescent="0.25">
      <c r="A5" s="63" t="s">
        <v>790</v>
      </c>
      <c r="B5" s="15" t="s">
        <v>630</v>
      </c>
    </row>
    <row r="6" spans="1:6" x14ac:dyDescent="0.25">
      <c r="A6" s="63" t="s">
        <v>791</v>
      </c>
      <c r="B6" s="15" t="s">
        <v>824</v>
      </c>
    </row>
    <row r="7" spans="1:6" x14ac:dyDescent="0.25">
      <c r="A7" s="63" t="s">
        <v>793</v>
      </c>
      <c r="B7" s="276">
        <v>8000</v>
      </c>
    </row>
    <row r="9" spans="1:6" x14ac:dyDescent="0.25">
      <c r="A9" s="306" t="s">
        <v>794</v>
      </c>
      <c r="B9" s="306"/>
      <c r="C9" s="306"/>
      <c r="D9" s="306"/>
      <c r="E9" s="306"/>
      <c r="F9" s="306"/>
    </row>
    <row r="10" spans="1:6" x14ac:dyDescent="0.25">
      <c r="A10" s="63" t="s">
        <v>795</v>
      </c>
      <c r="B10" s="15" t="s">
        <v>763</v>
      </c>
      <c r="D10" s="63" t="s">
        <v>796</v>
      </c>
      <c r="E10" s="15" t="s">
        <v>825</v>
      </c>
    </row>
    <row r="11" spans="1:6" x14ac:dyDescent="0.25">
      <c r="A11" s="63" t="s">
        <v>797</v>
      </c>
      <c r="B11" s="276">
        <v>26000</v>
      </c>
      <c r="D11" s="63" t="s">
        <v>798</v>
      </c>
      <c r="E11" s="15" t="s">
        <v>826</v>
      </c>
    </row>
    <row r="12" spans="1:6" x14ac:dyDescent="0.25">
      <c r="A12" s="63" t="s">
        <v>799</v>
      </c>
      <c r="B12" s="15" t="s">
        <v>827</v>
      </c>
      <c r="D12" s="63" t="s">
        <v>801</v>
      </c>
      <c r="E12" s="15" t="s">
        <v>828</v>
      </c>
    </row>
    <row r="13" spans="1:6" x14ac:dyDescent="0.25">
      <c r="A13" s="63" t="s">
        <v>802</v>
      </c>
      <c r="D13" s="15" t="s">
        <v>803</v>
      </c>
    </row>
    <row r="15" spans="1:6" x14ac:dyDescent="0.25">
      <c r="A15" s="63" t="s">
        <v>804</v>
      </c>
    </row>
    <row r="16" spans="1:6" ht="30" customHeight="1" x14ac:dyDescent="0.25">
      <c r="A16" s="343" t="s">
        <v>829</v>
      </c>
      <c r="B16" s="343"/>
      <c r="C16" s="343"/>
      <c r="D16" s="343"/>
      <c r="E16" s="343"/>
      <c r="F16" s="343"/>
    </row>
    <row r="18" spans="1:6" x14ac:dyDescent="0.25">
      <c r="A18" s="63" t="s">
        <v>805</v>
      </c>
    </row>
    <row r="19" spans="1:6" ht="30" customHeight="1" x14ac:dyDescent="0.25">
      <c r="A19" s="343" t="s">
        <v>830</v>
      </c>
      <c r="B19" s="343"/>
      <c r="C19" s="343"/>
      <c r="D19" s="343"/>
      <c r="E19" s="343"/>
      <c r="F19" s="343"/>
    </row>
    <row r="20" spans="1:6" ht="15.75" customHeight="1" x14ac:dyDescent="0.25">
      <c r="A20" s="191"/>
      <c r="B20" s="191"/>
      <c r="C20" s="191"/>
    </row>
    <row r="22" spans="1:6" x14ac:dyDescent="0.25">
      <c r="A22" s="306" t="s">
        <v>807</v>
      </c>
      <c r="B22" s="306"/>
      <c r="C22" s="306"/>
      <c r="D22" s="306"/>
      <c r="E22" s="306"/>
      <c r="F22" s="306"/>
    </row>
    <row r="23" spans="1:6" ht="31.5" customHeight="1" x14ac:dyDescent="0.25">
      <c r="A23" s="281" t="s">
        <v>752</v>
      </c>
      <c r="B23" s="282" t="s">
        <v>808</v>
      </c>
      <c r="C23" s="281" t="s">
        <v>294</v>
      </c>
      <c r="D23" s="281" t="s">
        <v>756</v>
      </c>
      <c r="E23" s="281" t="s">
        <v>809</v>
      </c>
      <c r="F23" s="282" t="s">
        <v>810</v>
      </c>
    </row>
    <row r="24" spans="1:6" x14ac:dyDescent="0.25">
      <c r="A24" s="15" t="s">
        <v>811</v>
      </c>
      <c r="B24" s="207">
        <v>6970</v>
      </c>
      <c r="C24" s="207">
        <v>7030</v>
      </c>
      <c r="D24" s="207">
        <v>0</v>
      </c>
      <c r="E24" s="207">
        <v>-13200</v>
      </c>
      <c r="F24" s="207">
        <f t="shared" ref="F24:F32" si="0">B24+C24+D24+E24</f>
        <v>800</v>
      </c>
    </row>
    <row r="25" spans="1:6" x14ac:dyDescent="0.25">
      <c r="A25" s="15" t="s">
        <v>812</v>
      </c>
      <c r="B25" s="207">
        <f t="shared" ref="B25:B32" si="1">F24</f>
        <v>800</v>
      </c>
      <c r="C25" s="207">
        <v>6200</v>
      </c>
      <c r="D25" s="207">
        <v>0</v>
      </c>
      <c r="E25" s="207">
        <v>0</v>
      </c>
      <c r="F25" s="207">
        <f t="shared" si="0"/>
        <v>7000</v>
      </c>
    </row>
    <row r="26" spans="1:6" x14ac:dyDescent="0.25">
      <c r="A26" s="15" t="s">
        <v>813</v>
      </c>
      <c r="B26" s="207">
        <f t="shared" si="1"/>
        <v>7000</v>
      </c>
      <c r="C26" s="207">
        <v>6200</v>
      </c>
      <c r="D26" s="207">
        <v>0</v>
      </c>
      <c r="E26" s="207">
        <v>0</v>
      </c>
      <c r="F26" s="207">
        <f t="shared" si="0"/>
        <v>13200</v>
      </c>
    </row>
    <row r="27" spans="1:6" x14ac:dyDescent="0.25">
      <c r="A27" s="15" t="s">
        <v>814</v>
      </c>
      <c r="B27" s="207">
        <f t="shared" si="1"/>
        <v>13200</v>
      </c>
      <c r="C27" s="207">
        <v>6500</v>
      </c>
      <c r="D27" s="207">
        <v>0</v>
      </c>
      <c r="E27" s="207">
        <v>-7910</v>
      </c>
      <c r="F27" s="207">
        <f t="shared" si="0"/>
        <v>11790</v>
      </c>
    </row>
    <row r="28" spans="1:6" s="63" customFormat="1" x14ac:dyDescent="0.25">
      <c r="A28" s="63" t="s">
        <v>815</v>
      </c>
      <c r="B28" s="283">
        <f>F27</f>
        <v>11790</v>
      </c>
      <c r="C28" s="283">
        <f>B7</f>
        <v>8000</v>
      </c>
      <c r="D28" s="283">
        <v>0</v>
      </c>
      <c r="E28" s="283"/>
      <c r="F28" s="283">
        <f>B28+C28+D28+E28</f>
        <v>19790</v>
      </c>
    </row>
    <row r="29" spans="1:6" x14ac:dyDescent="0.25">
      <c r="A29" s="15" t="s">
        <v>816</v>
      </c>
      <c r="B29" s="207">
        <f t="shared" si="1"/>
        <v>19790</v>
      </c>
      <c r="C29" s="207">
        <v>8000</v>
      </c>
      <c r="D29" s="207">
        <v>0</v>
      </c>
      <c r="E29" s="207">
        <v>-26000</v>
      </c>
      <c r="F29" s="283">
        <f t="shared" si="0"/>
        <v>1790</v>
      </c>
    </row>
    <row r="30" spans="1:6" x14ac:dyDescent="0.25">
      <c r="A30" s="15" t="s">
        <v>817</v>
      </c>
      <c r="B30" s="207">
        <f t="shared" si="1"/>
        <v>1790</v>
      </c>
      <c r="C30" s="207">
        <v>5000</v>
      </c>
      <c r="D30" s="207">
        <v>0</v>
      </c>
      <c r="E30" s="207">
        <v>0</v>
      </c>
      <c r="F30" s="283">
        <f t="shared" si="0"/>
        <v>6790</v>
      </c>
    </row>
    <row r="31" spans="1:6" x14ac:dyDescent="0.25">
      <c r="A31" s="15" t="s">
        <v>818</v>
      </c>
      <c r="B31" s="207">
        <f t="shared" si="1"/>
        <v>6790</v>
      </c>
      <c r="C31" s="207">
        <v>5000</v>
      </c>
      <c r="D31" s="207">
        <v>0</v>
      </c>
      <c r="E31" s="207">
        <v>0</v>
      </c>
      <c r="F31" s="283">
        <f t="shared" si="0"/>
        <v>11790</v>
      </c>
    </row>
    <row r="32" spans="1:6" x14ac:dyDescent="0.25">
      <c r="A32" s="15" t="s">
        <v>819</v>
      </c>
      <c r="B32" s="207">
        <f t="shared" si="1"/>
        <v>11790</v>
      </c>
      <c r="C32" s="207">
        <v>5000</v>
      </c>
      <c r="D32" s="207">
        <v>0</v>
      </c>
      <c r="E32" s="207">
        <v>0</v>
      </c>
      <c r="F32" s="283">
        <f t="shared" si="0"/>
        <v>16790</v>
      </c>
    </row>
    <row r="33" spans="2:6" x14ac:dyDescent="0.25">
      <c r="B33" s="207"/>
      <c r="C33" s="207"/>
      <c r="D33" s="207"/>
      <c r="E33" s="207"/>
      <c r="F33" s="207"/>
    </row>
    <row r="34" spans="2:6" x14ac:dyDescent="0.25">
      <c r="B34" s="207"/>
      <c r="C34" s="207"/>
      <c r="D34" s="207"/>
      <c r="E34" s="207"/>
      <c r="F34" s="207"/>
    </row>
    <row r="35" spans="2:6" x14ac:dyDescent="0.25">
      <c r="B35" s="207"/>
      <c r="C35" s="207"/>
      <c r="D35" s="207"/>
      <c r="E35" s="207"/>
      <c r="F35" s="207"/>
    </row>
    <row r="36" spans="2:6" x14ac:dyDescent="0.25">
      <c r="B36" s="207"/>
      <c r="C36" s="207"/>
      <c r="D36" s="207"/>
      <c r="E36" s="207"/>
      <c r="F36" s="207"/>
    </row>
    <row r="37" spans="2:6" x14ac:dyDescent="0.25">
      <c r="B37" s="207"/>
      <c r="C37" s="207"/>
      <c r="D37" s="207"/>
      <c r="E37" s="207"/>
      <c r="F37" s="207"/>
    </row>
    <row r="38" spans="2:6" x14ac:dyDescent="0.25">
      <c r="B38" s="207"/>
      <c r="C38" s="283"/>
      <c r="D38" s="283"/>
      <c r="E38" s="283"/>
      <c r="F38" s="283"/>
    </row>
    <row r="39" spans="2:6" x14ac:dyDescent="0.25">
      <c r="B39" s="207"/>
      <c r="C39" s="207"/>
      <c r="D39" s="207"/>
      <c r="E39" s="207"/>
      <c r="F39" s="207"/>
    </row>
    <row r="40" spans="2:6" x14ac:dyDescent="0.25">
      <c r="B40" s="207"/>
      <c r="C40" s="207"/>
      <c r="D40" s="207"/>
      <c r="E40" s="207"/>
      <c r="F40" s="207"/>
    </row>
    <row r="41" spans="2:6" x14ac:dyDescent="0.25">
      <c r="B41" s="207"/>
      <c r="C41" s="207"/>
      <c r="D41" s="207"/>
      <c r="E41" s="207"/>
      <c r="F41" s="207"/>
    </row>
    <row r="42" spans="2:6" x14ac:dyDescent="0.25">
      <c r="B42" s="207"/>
      <c r="C42" s="207"/>
      <c r="D42" s="207"/>
      <c r="E42" s="207"/>
      <c r="F42" s="207"/>
    </row>
    <row r="43" spans="2:6" x14ac:dyDescent="0.25">
      <c r="B43" s="207"/>
      <c r="C43" s="207"/>
      <c r="D43" s="207"/>
      <c r="E43" s="207"/>
      <c r="F43" s="207"/>
    </row>
    <row r="44" spans="2:6" x14ac:dyDescent="0.25">
      <c r="B44" s="207"/>
      <c r="C44" s="207"/>
      <c r="D44" s="207"/>
      <c r="E44" s="207"/>
      <c r="F44" s="207"/>
    </row>
    <row r="45" spans="2:6" x14ac:dyDescent="0.25">
      <c r="B45" s="207"/>
      <c r="C45" s="207"/>
      <c r="D45" s="207"/>
      <c r="E45" s="207"/>
      <c r="F45" s="207"/>
    </row>
    <row r="46" spans="2:6" x14ac:dyDescent="0.25">
      <c r="B46" s="207"/>
      <c r="C46" s="207"/>
      <c r="D46" s="207"/>
      <c r="E46" s="207"/>
      <c r="F46" s="207"/>
    </row>
    <row r="47" spans="2:6" x14ac:dyDescent="0.25">
      <c r="B47" s="207"/>
      <c r="C47" s="207"/>
      <c r="D47" s="207"/>
      <c r="E47" s="207"/>
      <c r="F47" s="207"/>
    </row>
    <row r="48" spans="2:6" x14ac:dyDescent="0.25">
      <c r="B48" s="207"/>
      <c r="C48" s="207"/>
      <c r="D48" s="207"/>
      <c r="E48" s="207"/>
      <c r="F48" s="207"/>
    </row>
    <row r="49" spans="2:6" x14ac:dyDescent="0.25">
      <c r="B49" s="207"/>
      <c r="C49" s="207"/>
      <c r="D49" s="207"/>
      <c r="E49" s="207"/>
      <c r="F49" s="207"/>
    </row>
    <row r="50" spans="2:6" x14ac:dyDescent="0.25">
      <c r="B50" s="207"/>
      <c r="C50" s="207"/>
      <c r="D50" s="207"/>
      <c r="E50" s="207"/>
      <c r="F50" s="207"/>
    </row>
    <row r="51" spans="2:6" x14ac:dyDescent="0.25">
      <c r="B51" s="207"/>
      <c r="C51" s="207"/>
      <c r="D51" s="207"/>
      <c r="E51" s="207"/>
      <c r="F51" s="207"/>
    </row>
    <row r="52" spans="2:6" x14ac:dyDescent="0.25">
      <c r="B52" s="207"/>
      <c r="C52" s="207"/>
      <c r="D52" s="207"/>
      <c r="E52" s="207"/>
      <c r="F52" s="207"/>
    </row>
    <row r="53" spans="2:6" x14ac:dyDescent="0.25">
      <c r="B53" s="207"/>
      <c r="C53" s="207"/>
      <c r="D53" s="207"/>
      <c r="E53" s="207"/>
      <c r="F53" s="207"/>
    </row>
    <row r="54" spans="2:6" x14ac:dyDescent="0.25">
      <c r="B54" s="207"/>
      <c r="C54" s="207"/>
      <c r="D54" s="207"/>
      <c r="E54" s="207"/>
      <c r="F54" s="207"/>
    </row>
    <row r="55" spans="2:6" x14ac:dyDescent="0.25">
      <c r="B55" s="207"/>
      <c r="C55" s="207"/>
      <c r="D55" s="207"/>
      <c r="E55" s="207"/>
      <c r="F55" s="207"/>
    </row>
    <row r="56" spans="2:6" x14ac:dyDescent="0.25">
      <c r="B56" s="207"/>
      <c r="C56" s="207"/>
      <c r="D56" s="207"/>
      <c r="E56" s="207"/>
      <c r="F56" s="207"/>
    </row>
  </sheetData>
  <mergeCells count="6">
    <mergeCell ref="A22:F22"/>
    <mergeCell ref="A1:F1"/>
    <mergeCell ref="A2:F2"/>
    <mergeCell ref="A9:F9"/>
    <mergeCell ref="A16:F16"/>
    <mergeCell ref="A19:F19"/>
  </mergeCells>
  <dataValidations count="2">
    <dataValidation type="list" allowBlank="1" showInputMessage="1" showErrorMessage="1" prompt="Select from drop-down list" sqref="D13" xr:uid="{FFF02BAE-0000-4A02-AAC3-45B9E7E4B9F3}">
      <formula1>"Reduce Cost, Cost Unchanged, Increase Cost"</formula1>
    </dataValidation>
    <dataValidation type="list" allowBlank="1" showInputMessage="1" showErrorMessage="1" prompt="Select from drop-down list" sqref="B12" xr:uid="{5E626C16-29CB-4C66-BFAB-E321812BA972}">
      <formula1>"Public Safety, To Maintain Services, Continuation of Prior Funding"</formula1>
    </dataValidation>
  </dataValidations>
  <printOptions horizontalCentered="1"/>
  <pageMargins left="0.7" right="0.7" top="0.75" bottom="0.75" header="0.3" footer="0.3"/>
  <pageSetup scale="94" orientation="landscape"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A5DCA-18B0-4D06-94C1-2D286C61FA21}">
  <sheetPr>
    <pageSetUpPr fitToPage="1"/>
  </sheetPr>
  <dimension ref="A1:K14"/>
  <sheetViews>
    <sheetView view="pageLayout" topLeftCell="A10" zoomScaleNormal="100" workbookViewId="0">
      <selection activeCell="K17" sqref="K17"/>
    </sheetView>
  </sheetViews>
  <sheetFormatPr defaultRowHeight="15" x14ac:dyDescent="0.25"/>
  <cols>
    <col min="1" max="1" width="12.5703125" bestFit="1" customWidth="1"/>
    <col min="2" max="9" width="11.5703125" bestFit="1" customWidth="1"/>
    <col min="10" max="11" width="12.7109375" bestFit="1" customWidth="1"/>
  </cols>
  <sheetData>
    <row r="1" spans="1:11" ht="31.5" customHeight="1" x14ac:dyDescent="0.25">
      <c r="A1" s="304" t="s">
        <v>696</v>
      </c>
      <c r="B1" s="304"/>
      <c r="C1" s="304"/>
      <c r="D1" s="304"/>
      <c r="E1" s="304"/>
      <c r="F1" s="304"/>
      <c r="G1" s="304"/>
      <c r="H1" s="304"/>
      <c r="I1" s="304"/>
      <c r="J1" s="304"/>
      <c r="K1" s="304"/>
    </row>
    <row r="2" spans="1:11" x14ac:dyDescent="0.25">
      <c r="A2" s="255" t="s">
        <v>674</v>
      </c>
      <c r="B2" s="255" t="s">
        <v>691</v>
      </c>
      <c r="C2" s="255" t="s">
        <v>692</v>
      </c>
      <c r="D2" s="255" t="s">
        <v>693</v>
      </c>
      <c r="E2" s="255" t="s">
        <v>694</v>
      </c>
      <c r="F2" s="255" t="s">
        <v>624</v>
      </c>
      <c r="G2" s="255" t="s">
        <v>16</v>
      </c>
      <c r="H2" s="255" t="s">
        <v>17</v>
      </c>
      <c r="I2" s="255" t="s">
        <v>18</v>
      </c>
      <c r="J2" s="255" t="s">
        <v>10</v>
      </c>
      <c r="K2" s="255" t="s">
        <v>88</v>
      </c>
    </row>
    <row r="3" spans="1:11" x14ac:dyDescent="0.25">
      <c r="A3" s="1" t="s">
        <v>678</v>
      </c>
      <c r="B3" s="8">
        <v>163126</v>
      </c>
      <c r="C3" s="8">
        <v>166985</v>
      </c>
      <c r="D3" s="8">
        <v>166759</v>
      </c>
      <c r="E3" s="8">
        <v>168849</v>
      </c>
      <c r="F3" s="8">
        <v>167675</v>
      </c>
      <c r="G3" s="8">
        <v>168145</v>
      </c>
      <c r="H3" s="8">
        <v>185999</v>
      </c>
      <c r="I3" s="8">
        <v>203086.58475931408</v>
      </c>
      <c r="J3" s="8">
        <f>'Tax Assessments'!D6</f>
        <v>193570.21416147266</v>
      </c>
      <c r="K3" s="8">
        <f>'Tax Assessments'!G6</f>
        <v>238648.78447388433</v>
      </c>
    </row>
    <row r="4" spans="1:11" x14ac:dyDescent="0.25">
      <c r="A4" s="1" t="s">
        <v>679</v>
      </c>
      <c r="B4" s="8">
        <v>1694380</v>
      </c>
      <c r="C4" s="8">
        <v>1671485</v>
      </c>
      <c r="D4" s="8">
        <v>1744231</v>
      </c>
      <c r="E4" s="8">
        <v>1730283</v>
      </c>
      <c r="F4" s="8">
        <v>1824448</v>
      </c>
      <c r="G4" s="8">
        <v>1894551</v>
      </c>
      <c r="H4" s="8">
        <v>1906494</v>
      </c>
      <c r="I4" s="8">
        <v>1952613.1105464371</v>
      </c>
      <c r="J4" s="8">
        <f>'Tax Assessments'!D7</f>
        <v>2094311.7980061523</v>
      </c>
      <c r="K4" s="8">
        <f>'Tax Assessments'!G7</f>
        <v>2429564.9530623644</v>
      </c>
    </row>
    <row r="5" spans="1:11" x14ac:dyDescent="0.25">
      <c r="A5" s="1" t="s">
        <v>680</v>
      </c>
      <c r="B5" s="8">
        <v>418882</v>
      </c>
      <c r="C5" s="8">
        <v>419917</v>
      </c>
      <c r="D5" s="8">
        <v>429531</v>
      </c>
      <c r="E5" s="8">
        <v>431317</v>
      </c>
      <c r="F5" s="8">
        <v>443949</v>
      </c>
      <c r="G5" s="8">
        <v>441492</v>
      </c>
      <c r="H5" s="8">
        <v>454057</v>
      </c>
      <c r="I5" s="8">
        <v>487866.55678497249</v>
      </c>
      <c r="J5" s="8">
        <f>'Tax Assessments'!D8</f>
        <v>550151.29507497058</v>
      </c>
      <c r="K5" s="8">
        <f>'Tax Assessments'!G8</f>
        <v>599389.48490381974</v>
      </c>
    </row>
    <row r="6" spans="1:11" x14ac:dyDescent="0.25">
      <c r="A6" s="1" t="s">
        <v>681</v>
      </c>
      <c r="B6" s="8">
        <v>452490</v>
      </c>
      <c r="C6" s="8">
        <v>460845</v>
      </c>
      <c r="D6" s="8">
        <v>471642</v>
      </c>
      <c r="E6" s="8">
        <v>483142</v>
      </c>
      <c r="F6" s="8">
        <v>518664</v>
      </c>
      <c r="G6" s="8">
        <v>529611</v>
      </c>
      <c r="H6" s="8">
        <v>579880</v>
      </c>
      <c r="I6" s="8">
        <v>627168.7797801753</v>
      </c>
      <c r="J6" s="8">
        <f>'Tax Assessments'!D9</f>
        <v>617830.28458230663</v>
      </c>
      <c r="K6" s="8">
        <f>'Tax Assessments'!G9</f>
        <v>767285.92386309349</v>
      </c>
    </row>
    <row r="7" spans="1:11" x14ac:dyDescent="0.25">
      <c r="A7" s="1" t="s">
        <v>682</v>
      </c>
      <c r="B7" s="8">
        <v>904161</v>
      </c>
      <c r="C7" s="8">
        <v>889767</v>
      </c>
      <c r="D7" s="8">
        <v>865799</v>
      </c>
      <c r="E7" s="8">
        <v>813316</v>
      </c>
      <c r="F7" s="8">
        <v>873128</v>
      </c>
      <c r="G7" s="8">
        <v>885682</v>
      </c>
      <c r="H7" s="8">
        <v>872556</v>
      </c>
      <c r="I7" s="8">
        <v>942297.0511790762</v>
      </c>
      <c r="J7" s="8">
        <f>'Tax Assessments'!D10</f>
        <v>1106198.5511990467</v>
      </c>
      <c r="K7" s="8">
        <f>'Tax Assessments'!G10</f>
        <v>1279719.0113317231</v>
      </c>
    </row>
    <row r="8" spans="1:11" x14ac:dyDescent="0.25">
      <c r="A8" s="1" t="s">
        <v>683</v>
      </c>
      <c r="B8" s="8">
        <v>1200903</v>
      </c>
      <c r="C8" s="8">
        <v>1181172</v>
      </c>
      <c r="D8" s="8">
        <v>1223742</v>
      </c>
      <c r="E8" s="8">
        <v>1181942</v>
      </c>
      <c r="F8" s="8">
        <v>1178941</v>
      </c>
      <c r="G8" s="8">
        <v>1230064</v>
      </c>
      <c r="H8" s="8">
        <v>1215378</v>
      </c>
      <c r="I8" s="8">
        <v>1223283.4857830794</v>
      </c>
      <c r="J8" s="8">
        <f>'Tax Assessments'!D11</f>
        <v>1376416.2589988885</v>
      </c>
      <c r="K8" s="8">
        <f>'Tax Assessments'!G11</f>
        <v>1624576.5321563378</v>
      </c>
    </row>
    <row r="9" spans="1:11" x14ac:dyDescent="0.25">
      <c r="A9" s="1" t="s">
        <v>684</v>
      </c>
      <c r="B9" s="8">
        <v>484460</v>
      </c>
      <c r="C9" s="8">
        <v>485402</v>
      </c>
      <c r="D9" s="8">
        <v>493539</v>
      </c>
      <c r="E9" s="8">
        <v>497352</v>
      </c>
      <c r="F9" s="8">
        <v>516927</v>
      </c>
      <c r="G9" s="8">
        <v>524216</v>
      </c>
      <c r="H9" s="8">
        <v>537028</v>
      </c>
      <c r="I9" s="8">
        <v>562149.31280901353</v>
      </c>
      <c r="J9" s="8">
        <f>'Tax Assessments'!D12</f>
        <v>608861.7804512732</v>
      </c>
      <c r="K9" s="8">
        <f>'Tax Assessments'!G12</f>
        <v>639338.08815356565</v>
      </c>
    </row>
    <row r="10" spans="1:11" x14ac:dyDescent="0.25">
      <c r="A10" s="1" t="s">
        <v>685</v>
      </c>
      <c r="B10" s="8">
        <v>1557485</v>
      </c>
      <c r="C10" s="8">
        <v>1583900</v>
      </c>
      <c r="D10" s="8">
        <v>1654957</v>
      </c>
      <c r="E10" s="8">
        <v>1668427</v>
      </c>
      <c r="F10" s="8">
        <v>1743650</v>
      </c>
      <c r="G10" s="8">
        <v>1828911</v>
      </c>
      <c r="H10" s="8">
        <v>1882788</v>
      </c>
      <c r="I10" s="8">
        <v>1998135.5596063007</v>
      </c>
      <c r="J10" s="8">
        <f>'Tax Assessments'!D13</f>
        <v>2072970.0798424894</v>
      </c>
      <c r="K10" s="8">
        <f>'Tax Assessments'!G13</f>
        <v>2377182.5475963322</v>
      </c>
    </row>
    <row r="11" spans="1:11" x14ac:dyDescent="0.25">
      <c r="A11" s="1" t="s">
        <v>686</v>
      </c>
      <c r="B11" s="8">
        <v>627093</v>
      </c>
      <c r="C11" s="8">
        <v>626193</v>
      </c>
      <c r="D11" s="8">
        <v>651876</v>
      </c>
      <c r="E11" s="8">
        <v>660349</v>
      </c>
      <c r="F11" s="8">
        <v>676783</v>
      </c>
      <c r="G11" s="8">
        <v>722932</v>
      </c>
      <c r="H11" s="8">
        <v>716645</v>
      </c>
      <c r="I11" s="8">
        <v>753678.84170235449</v>
      </c>
      <c r="J11" s="8">
        <f>'Tax Assessments'!D14</f>
        <v>818043.83513713744</v>
      </c>
      <c r="K11" s="8">
        <f>'Tax Assessments'!G14</f>
        <v>936706.50631984766</v>
      </c>
    </row>
    <row r="12" spans="1:11" x14ac:dyDescent="0.25">
      <c r="A12" s="256" t="s">
        <v>687</v>
      </c>
      <c r="B12" s="247">
        <v>694311</v>
      </c>
      <c r="C12" s="247">
        <v>699863</v>
      </c>
      <c r="D12" s="247">
        <v>720096</v>
      </c>
      <c r="E12" s="247">
        <v>723877</v>
      </c>
      <c r="F12" s="247">
        <v>743680</v>
      </c>
      <c r="G12" s="247">
        <v>766093</v>
      </c>
      <c r="H12" s="247">
        <v>766792</v>
      </c>
      <c r="I12" s="247">
        <v>849487.71704927681</v>
      </c>
      <c r="J12" s="247">
        <f>'Tax Assessments'!D15</f>
        <v>873930.90254626272</v>
      </c>
      <c r="K12" s="247">
        <f>'Tax Assessments'!G15</f>
        <v>1030160.5681390327</v>
      </c>
    </row>
    <row r="13" spans="1:11" x14ac:dyDescent="0.25">
      <c r="A13" s="3" t="s">
        <v>688</v>
      </c>
      <c r="B13" s="10">
        <f>SUM(B3:B12)</f>
        <v>8197291</v>
      </c>
      <c r="C13" s="10">
        <f t="shared" ref="C13:H13" si="0">SUM(C3:C12)</f>
        <v>8185529</v>
      </c>
      <c r="D13" s="10">
        <f t="shared" si="0"/>
        <v>8422172</v>
      </c>
      <c r="E13" s="10">
        <f t="shared" si="0"/>
        <v>8358854</v>
      </c>
      <c r="F13" s="10">
        <f t="shared" si="0"/>
        <v>8687845</v>
      </c>
      <c r="G13" s="10">
        <f t="shared" si="0"/>
        <v>8991697</v>
      </c>
      <c r="H13" s="10">
        <f t="shared" si="0"/>
        <v>9117617</v>
      </c>
      <c r="I13" s="10">
        <v>9599767</v>
      </c>
      <c r="J13" s="10">
        <f t="shared" ref="J13:K13" si="1">SUM(J3:J12)</f>
        <v>10312285.000000002</v>
      </c>
      <c r="K13" s="10">
        <f t="shared" si="1"/>
        <v>11922572.4</v>
      </c>
    </row>
    <row r="14" spans="1:11" x14ac:dyDescent="0.25">
      <c r="A14" s="257" t="s">
        <v>695</v>
      </c>
      <c r="B14" s="258"/>
      <c r="C14" s="258">
        <f t="shared" ref="C14" si="2">(C13-B13)/B13</f>
        <v>-1.434864274063224E-3</v>
      </c>
      <c r="D14" s="258">
        <f t="shared" ref="D14" si="3">(D13-C13)/C13</f>
        <v>2.8909921399093447E-2</v>
      </c>
      <c r="E14" s="258">
        <f t="shared" ref="E14" si="4">(E13-D13)/D13</f>
        <v>-7.5180131680996302E-3</v>
      </c>
      <c r="F14" s="258">
        <f t="shared" ref="F14" si="5">(F13-E13)/E13</f>
        <v>3.9358385730866932E-2</v>
      </c>
      <c r="G14" s="258">
        <f t="shared" ref="G14" si="6">(G13-F13)/F13</f>
        <v>3.4974380873507759E-2</v>
      </c>
      <c r="H14" s="258">
        <f t="shared" ref="H14:I14" si="7">(H13-G13)/G13</f>
        <v>1.4004030607348091E-2</v>
      </c>
      <c r="I14" s="258">
        <f t="shared" si="7"/>
        <v>5.2881142079120015E-2</v>
      </c>
      <c r="J14" s="258">
        <f t="shared" ref="J14:K14" si="8">(J13-I13)/I13</f>
        <v>7.4222426440141917E-2</v>
      </c>
      <c r="K14" s="258">
        <f t="shared" si="8"/>
        <v>0.15615233675174786</v>
      </c>
    </row>
  </sheetData>
  <mergeCells count="1">
    <mergeCell ref="A1:K1"/>
  </mergeCells>
  <printOptions horizontalCentered="1"/>
  <pageMargins left="0.7" right="0.7" top="0.75" bottom="0.75" header="0.3" footer="0.3"/>
  <pageSetup scale="93" orientation="landscape" r:id="rId1"/>
  <headerFooter>
    <oddFooter>&amp;R&amp;P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EB17B-9EA7-41B1-9E2C-DDFD30854CC7}">
  <sheetPr>
    <pageSetUpPr fitToPage="1"/>
  </sheetPr>
  <dimension ref="A1:F56"/>
  <sheetViews>
    <sheetView view="pageLayout" topLeftCell="A4" zoomScaleNormal="100" workbookViewId="0">
      <selection activeCell="K17" sqref="K17"/>
    </sheetView>
  </sheetViews>
  <sheetFormatPr defaultRowHeight="15.75" x14ac:dyDescent="0.25"/>
  <cols>
    <col min="1" max="1" width="21.7109375" style="15" customWidth="1"/>
    <col min="2" max="3" width="16.7109375" style="15" customWidth="1"/>
    <col min="4" max="4" width="21.7109375" style="15" customWidth="1"/>
    <col min="5" max="6" width="16.7109375" style="15" customWidth="1"/>
    <col min="7" max="16384" width="9.140625" style="15"/>
  </cols>
  <sheetData>
    <row r="1" spans="1:6" x14ac:dyDescent="0.25">
      <c r="A1" s="345" t="s">
        <v>787</v>
      </c>
      <c r="B1" s="345"/>
      <c r="C1" s="345"/>
      <c r="D1" s="345"/>
      <c r="E1" s="345"/>
      <c r="F1" s="345"/>
    </row>
    <row r="2" spans="1:6" x14ac:dyDescent="0.25">
      <c r="A2" s="345" t="s">
        <v>788</v>
      </c>
      <c r="B2" s="345"/>
      <c r="C2" s="345"/>
      <c r="D2" s="345"/>
      <c r="E2" s="345"/>
      <c r="F2" s="345"/>
    </row>
    <row r="4" spans="1:6" x14ac:dyDescent="0.25">
      <c r="A4" s="63" t="s">
        <v>789</v>
      </c>
      <c r="B4" s="15" t="s">
        <v>401</v>
      </c>
    </row>
    <row r="5" spans="1:6" x14ac:dyDescent="0.25">
      <c r="A5" s="63" t="s">
        <v>790</v>
      </c>
      <c r="B5" s="15" t="s">
        <v>630</v>
      </c>
    </row>
    <row r="6" spans="1:6" x14ac:dyDescent="0.25">
      <c r="A6" s="63" t="s">
        <v>791</v>
      </c>
      <c r="B6" s="15" t="s">
        <v>836</v>
      </c>
    </row>
    <row r="7" spans="1:6" x14ac:dyDescent="0.25">
      <c r="A7" s="63" t="s">
        <v>793</v>
      </c>
      <c r="B7" s="276">
        <v>11500</v>
      </c>
    </row>
    <row r="9" spans="1:6" x14ac:dyDescent="0.25">
      <c r="A9" s="306" t="s">
        <v>794</v>
      </c>
      <c r="B9" s="306"/>
      <c r="C9" s="306"/>
      <c r="D9" s="306"/>
      <c r="E9" s="306"/>
      <c r="F9" s="306"/>
    </row>
    <row r="10" spans="1:6" x14ac:dyDescent="0.25">
      <c r="A10" s="63" t="s">
        <v>795</v>
      </c>
      <c r="B10" s="15" t="s">
        <v>763</v>
      </c>
      <c r="D10" s="63" t="s">
        <v>796</v>
      </c>
    </row>
    <row r="11" spans="1:6" x14ac:dyDescent="0.25">
      <c r="A11" s="63" t="s">
        <v>797</v>
      </c>
      <c r="B11" s="284">
        <v>11500</v>
      </c>
      <c r="D11" s="63" t="s">
        <v>798</v>
      </c>
      <c r="E11" s="15" t="s">
        <v>837</v>
      </c>
    </row>
    <row r="12" spans="1:6" x14ac:dyDescent="0.25">
      <c r="A12" s="63" t="s">
        <v>799</v>
      </c>
      <c r="B12" s="15" t="s">
        <v>209</v>
      </c>
      <c r="D12" s="63" t="s">
        <v>801</v>
      </c>
    </row>
    <row r="13" spans="1:6" x14ac:dyDescent="0.25">
      <c r="A13" s="63" t="s">
        <v>802</v>
      </c>
      <c r="D13" s="15" t="s">
        <v>803</v>
      </c>
    </row>
    <row r="15" spans="1:6" x14ac:dyDescent="0.25">
      <c r="A15" s="63" t="s">
        <v>804</v>
      </c>
    </row>
    <row r="16" spans="1:6" ht="30" customHeight="1" x14ac:dyDescent="0.25">
      <c r="A16" s="343" t="s">
        <v>838</v>
      </c>
      <c r="B16" s="343"/>
      <c r="C16" s="343"/>
      <c r="D16" s="343"/>
      <c r="E16" s="343"/>
      <c r="F16" s="343"/>
    </row>
    <row r="18" spans="1:6" x14ac:dyDescent="0.25">
      <c r="A18" s="63" t="s">
        <v>805</v>
      </c>
    </row>
    <row r="19" spans="1:6" ht="30" customHeight="1" x14ac:dyDescent="0.25">
      <c r="A19" s="343"/>
      <c r="B19" s="343"/>
      <c r="C19" s="343"/>
      <c r="D19" s="343"/>
      <c r="E19" s="343"/>
      <c r="F19" s="343"/>
    </row>
    <row r="20" spans="1:6" ht="15.75" customHeight="1" x14ac:dyDescent="0.25">
      <c r="A20" s="191"/>
      <c r="B20" s="191"/>
      <c r="C20" s="191"/>
    </row>
    <row r="22" spans="1:6" x14ac:dyDescent="0.25">
      <c r="A22" s="306" t="s">
        <v>807</v>
      </c>
      <c r="B22" s="306"/>
      <c r="C22" s="306"/>
      <c r="D22" s="306"/>
      <c r="E22" s="306"/>
      <c r="F22" s="306"/>
    </row>
    <row r="23" spans="1:6" ht="31.5" customHeight="1" x14ac:dyDescent="0.25">
      <c r="A23" s="281" t="s">
        <v>752</v>
      </c>
      <c r="B23" s="282" t="s">
        <v>808</v>
      </c>
      <c r="C23" s="281" t="s">
        <v>294</v>
      </c>
      <c r="D23" s="281" t="s">
        <v>756</v>
      </c>
      <c r="E23" s="281" t="s">
        <v>809</v>
      </c>
      <c r="F23" s="282" t="s">
        <v>810</v>
      </c>
    </row>
    <row r="24" spans="1:6" x14ac:dyDescent="0.25">
      <c r="A24" s="15" t="s">
        <v>811</v>
      </c>
      <c r="B24" s="207">
        <v>0</v>
      </c>
      <c r="C24" s="207">
        <v>0</v>
      </c>
      <c r="D24" s="207">
        <v>0</v>
      </c>
      <c r="E24" s="207">
        <v>0</v>
      </c>
      <c r="F24" s="207">
        <f t="shared" ref="F24:F32" si="0">B24+C24+D24+E24</f>
        <v>0</v>
      </c>
    </row>
    <row r="25" spans="1:6" x14ac:dyDescent="0.25">
      <c r="A25" s="15" t="s">
        <v>812</v>
      </c>
      <c r="B25" s="207">
        <f t="shared" ref="B25:B32" si="1">F24</f>
        <v>0</v>
      </c>
      <c r="C25" s="207">
        <v>0</v>
      </c>
      <c r="D25" s="207">
        <v>0</v>
      </c>
      <c r="E25" s="207">
        <v>0</v>
      </c>
      <c r="F25" s="207">
        <f t="shared" si="0"/>
        <v>0</v>
      </c>
    </row>
    <row r="26" spans="1:6" x14ac:dyDescent="0.25">
      <c r="A26" s="15" t="s">
        <v>813</v>
      </c>
      <c r="B26" s="207">
        <f t="shared" si="1"/>
        <v>0</v>
      </c>
      <c r="C26" s="207">
        <v>0</v>
      </c>
      <c r="D26" s="207">
        <v>0</v>
      </c>
      <c r="E26" s="207">
        <v>0</v>
      </c>
      <c r="F26" s="207">
        <f t="shared" si="0"/>
        <v>0</v>
      </c>
    </row>
    <row r="27" spans="1:6" x14ac:dyDescent="0.25">
      <c r="A27" s="15" t="s">
        <v>814</v>
      </c>
      <c r="B27" s="207">
        <f t="shared" si="1"/>
        <v>0</v>
      </c>
      <c r="C27" s="207">
        <v>0</v>
      </c>
      <c r="D27" s="207">
        <v>0</v>
      </c>
      <c r="E27" s="207">
        <v>0</v>
      </c>
      <c r="F27" s="207">
        <f t="shared" si="0"/>
        <v>0</v>
      </c>
    </row>
    <row r="28" spans="1:6" s="63" customFormat="1" x14ac:dyDescent="0.25">
      <c r="A28" s="63" t="s">
        <v>815</v>
      </c>
      <c r="B28" s="283">
        <v>0</v>
      </c>
      <c r="C28" s="283">
        <f>B7</f>
        <v>11500</v>
      </c>
      <c r="D28" s="283">
        <v>0</v>
      </c>
      <c r="E28" s="283">
        <v>-11500</v>
      </c>
      <c r="F28" s="283">
        <f>B28+C28+D28+E28</f>
        <v>0</v>
      </c>
    </row>
    <row r="29" spans="1:6" x14ac:dyDescent="0.25">
      <c r="A29" s="15" t="s">
        <v>816</v>
      </c>
      <c r="B29" s="207">
        <f t="shared" si="1"/>
        <v>0</v>
      </c>
      <c r="C29" s="207"/>
      <c r="D29" s="207"/>
      <c r="E29" s="207"/>
      <c r="F29" s="283">
        <f t="shared" si="0"/>
        <v>0</v>
      </c>
    </row>
    <row r="30" spans="1:6" x14ac:dyDescent="0.25">
      <c r="A30" s="15" t="s">
        <v>817</v>
      </c>
      <c r="B30" s="207">
        <f t="shared" si="1"/>
        <v>0</v>
      </c>
      <c r="C30" s="207"/>
      <c r="D30" s="207"/>
      <c r="E30" s="207"/>
      <c r="F30" s="283">
        <f t="shared" si="0"/>
        <v>0</v>
      </c>
    </row>
    <row r="31" spans="1:6" x14ac:dyDescent="0.25">
      <c r="A31" s="15" t="s">
        <v>818</v>
      </c>
      <c r="B31" s="207">
        <f t="shared" si="1"/>
        <v>0</v>
      </c>
      <c r="C31" s="207"/>
      <c r="D31" s="207"/>
      <c r="E31" s="207"/>
      <c r="F31" s="283">
        <f t="shared" si="0"/>
        <v>0</v>
      </c>
    </row>
    <row r="32" spans="1:6" x14ac:dyDescent="0.25">
      <c r="A32" s="15" t="s">
        <v>819</v>
      </c>
      <c r="B32" s="207">
        <f t="shared" si="1"/>
        <v>0</v>
      </c>
      <c r="C32" s="207"/>
      <c r="D32" s="207"/>
      <c r="E32" s="207"/>
      <c r="F32" s="283">
        <f t="shared" si="0"/>
        <v>0</v>
      </c>
    </row>
    <row r="33" spans="2:6" x14ac:dyDescent="0.25">
      <c r="B33" s="207"/>
      <c r="C33" s="207"/>
      <c r="D33" s="207"/>
      <c r="E33" s="207"/>
      <c r="F33" s="207"/>
    </row>
    <row r="34" spans="2:6" x14ac:dyDescent="0.25">
      <c r="B34" s="207"/>
      <c r="C34" s="207"/>
      <c r="D34" s="207"/>
      <c r="E34" s="207"/>
      <c r="F34" s="207"/>
    </row>
    <row r="35" spans="2:6" x14ac:dyDescent="0.25">
      <c r="B35" s="207"/>
      <c r="C35" s="207"/>
      <c r="D35" s="207"/>
      <c r="E35" s="207"/>
      <c r="F35" s="207"/>
    </row>
    <row r="36" spans="2:6" x14ac:dyDescent="0.25">
      <c r="B36" s="207"/>
      <c r="C36" s="207"/>
      <c r="D36" s="207"/>
      <c r="E36" s="207"/>
      <c r="F36" s="207"/>
    </row>
    <row r="37" spans="2:6" x14ac:dyDescent="0.25">
      <c r="B37" s="207"/>
      <c r="C37" s="207"/>
      <c r="D37" s="207"/>
      <c r="E37" s="207"/>
      <c r="F37" s="207"/>
    </row>
    <row r="38" spans="2:6" x14ac:dyDescent="0.25">
      <c r="B38" s="207"/>
      <c r="C38" s="283"/>
      <c r="D38" s="283"/>
      <c r="E38" s="283"/>
      <c r="F38" s="283"/>
    </row>
    <row r="39" spans="2:6" x14ac:dyDescent="0.25">
      <c r="B39" s="207"/>
      <c r="C39" s="207"/>
      <c r="D39" s="207"/>
      <c r="E39" s="207"/>
      <c r="F39" s="207"/>
    </row>
    <row r="40" spans="2:6" x14ac:dyDescent="0.25">
      <c r="B40" s="207"/>
      <c r="C40" s="207"/>
      <c r="D40" s="207"/>
      <c r="E40" s="207"/>
      <c r="F40" s="207"/>
    </row>
    <row r="41" spans="2:6" x14ac:dyDescent="0.25">
      <c r="B41" s="207"/>
      <c r="C41" s="207"/>
      <c r="D41" s="207"/>
      <c r="E41" s="207"/>
      <c r="F41" s="207"/>
    </row>
    <row r="42" spans="2:6" x14ac:dyDescent="0.25">
      <c r="B42" s="207"/>
      <c r="C42" s="207"/>
      <c r="D42" s="207"/>
      <c r="E42" s="207"/>
      <c r="F42" s="207"/>
    </row>
    <row r="43" spans="2:6" x14ac:dyDescent="0.25">
      <c r="B43" s="207"/>
      <c r="C43" s="207"/>
      <c r="D43" s="207"/>
      <c r="E43" s="207"/>
      <c r="F43" s="207"/>
    </row>
    <row r="44" spans="2:6" x14ac:dyDescent="0.25">
      <c r="B44" s="207"/>
      <c r="C44" s="207"/>
      <c r="D44" s="207"/>
      <c r="E44" s="207"/>
      <c r="F44" s="207"/>
    </row>
    <row r="45" spans="2:6" x14ac:dyDescent="0.25">
      <c r="B45" s="207"/>
      <c r="C45" s="207"/>
      <c r="D45" s="207"/>
      <c r="E45" s="207"/>
      <c r="F45" s="207"/>
    </row>
    <row r="46" spans="2:6" x14ac:dyDescent="0.25">
      <c r="B46" s="207"/>
      <c r="C46" s="207"/>
      <c r="D46" s="207"/>
      <c r="E46" s="207"/>
      <c r="F46" s="207"/>
    </row>
    <row r="47" spans="2:6" x14ac:dyDescent="0.25">
      <c r="B47" s="207"/>
      <c r="C47" s="207"/>
      <c r="D47" s="207"/>
      <c r="E47" s="207"/>
      <c r="F47" s="207"/>
    </row>
    <row r="48" spans="2:6" x14ac:dyDescent="0.25">
      <c r="B48" s="207"/>
      <c r="C48" s="207"/>
      <c r="D48" s="207"/>
      <c r="E48" s="207"/>
      <c r="F48" s="207"/>
    </row>
    <row r="49" spans="2:6" x14ac:dyDescent="0.25">
      <c r="B49" s="207"/>
      <c r="C49" s="207"/>
      <c r="D49" s="207"/>
      <c r="E49" s="207"/>
      <c r="F49" s="207"/>
    </row>
    <row r="50" spans="2:6" x14ac:dyDescent="0.25">
      <c r="B50" s="207"/>
      <c r="C50" s="207"/>
      <c r="D50" s="207"/>
      <c r="E50" s="207"/>
      <c r="F50" s="207"/>
    </row>
    <row r="51" spans="2:6" x14ac:dyDescent="0.25">
      <c r="B51" s="207"/>
      <c r="C51" s="207"/>
      <c r="D51" s="207"/>
      <c r="E51" s="207"/>
      <c r="F51" s="207"/>
    </row>
    <row r="52" spans="2:6" x14ac:dyDescent="0.25">
      <c r="B52" s="207"/>
      <c r="C52" s="207"/>
      <c r="D52" s="207"/>
      <c r="E52" s="207"/>
      <c r="F52" s="207"/>
    </row>
    <row r="53" spans="2:6" x14ac:dyDescent="0.25">
      <c r="B53" s="207"/>
      <c r="C53" s="207"/>
      <c r="D53" s="207"/>
      <c r="E53" s="207"/>
      <c r="F53" s="207"/>
    </row>
    <row r="54" spans="2:6" x14ac:dyDescent="0.25">
      <c r="B54" s="207"/>
      <c r="C54" s="207"/>
      <c r="D54" s="207"/>
      <c r="E54" s="207"/>
      <c r="F54" s="207"/>
    </row>
    <row r="55" spans="2:6" x14ac:dyDescent="0.25">
      <c r="B55" s="207"/>
      <c r="C55" s="207"/>
      <c r="D55" s="207"/>
      <c r="E55" s="207"/>
      <c r="F55" s="207"/>
    </row>
    <row r="56" spans="2:6" x14ac:dyDescent="0.25">
      <c r="B56" s="207"/>
      <c r="C56" s="207"/>
      <c r="D56" s="207"/>
      <c r="E56" s="207"/>
      <c r="F56" s="207"/>
    </row>
  </sheetData>
  <mergeCells count="6">
    <mergeCell ref="A22:F22"/>
    <mergeCell ref="A1:F1"/>
    <mergeCell ref="A2:F2"/>
    <mergeCell ref="A9:F9"/>
    <mergeCell ref="A16:F16"/>
    <mergeCell ref="A19:F19"/>
  </mergeCells>
  <dataValidations count="2">
    <dataValidation type="list" allowBlank="1" showInputMessage="1" showErrorMessage="1" prompt="Select from drop-down list" sqref="D13" xr:uid="{01020AFF-1E21-4F42-95F3-407EDAC3CED1}">
      <formula1>"Reduce Cost, Cost Unchanged, Increase Cost"</formula1>
    </dataValidation>
    <dataValidation type="list" allowBlank="1" showInputMessage="1" showErrorMessage="1" prompt="Select from drop-down list" sqref="B12" xr:uid="{B4DB74AA-8101-4EEE-9074-3D1DA4B156E7}">
      <formula1>"Public Safety, To Maintain Services, Continuation of Prior Funding"</formula1>
    </dataValidation>
  </dataValidations>
  <printOptions horizontalCentered="1"/>
  <pageMargins left="0.7" right="0.7" top="0.75" bottom="0.75" header="0.3" footer="0.3"/>
  <pageSetup scale="94" orientation="landscape" r:id="rId1"/>
  <headerFooter>
    <oddFooter>&amp;R&amp;P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B90E9-D9AB-4B5C-A354-1C3E83E0EEE5}">
  <sheetPr>
    <pageSetUpPr fitToPage="1"/>
  </sheetPr>
  <dimension ref="A1:F56"/>
  <sheetViews>
    <sheetView view="pageLayout" topLeftCell="A4" zoomScaleNormal="100" workbookViewId="0">
      <selection activeCell="K17" sqref="K17"/>
    </sheetView>
  </sheetViews>
  <sheetFormatPr defaultRowHeight="15.75" x14ac:dyDescent="0.25"/>
  <cols>
    <col min="1" max="1" width="21.7109375" style="15" customWidth="1"/>
    <col min="2" max="3" width="16.7109375" style="15" customWidth="1"/>
    <col min="4" max="4" width="21.7109375" style="15" customWidth="1"/>
    <col min="5" max="6" width="16.7109375" style="15" customWidth="1"/>
    <col min="7" max="16384" width="9.140625" style="15"/>
  </cols>
  <sheetData>
    <row r="1" spans="1:6" x14ac:dyDescent="0.25">
      <c r="A1" s="345" t="s">
        <v>787</v>
      </c>
      <c r="B1" s="345"/>
      <c r="C1" s="345"/>
      <c r="D1" s="345"/>
      <c r="E1" s="345"/>
      <c r="F1" s="345"/>
    </row>
    <row r="2" spans="1:6" x14ac:dyDescent="0.25">
      <c r="A2" s="345" t="s">
        <v>788</v>
      </c>
      <c r="B2" s="345"/>
      <c r="C2" s="345"/>
      <c r="D2" s="345"/>
      <c r="E2" s="345"/>
      <c r="F2" s="345"/>
    </row>
    <row r="4" spans="1:6" x14ac:dyDescent="0.25">
      <c r="A4" s="63" t="s">
        <v>789</v>
      </c>
      <c r="B4" s="15" t="s">
        <v>240</v>
      </c>
    </row>
    <row r="5" spans="1:6" x14ac:dyDescent="0.25">
      <c r="A5" s="63" t="s">
        <v>790</v>
      </c>
      <c r="B5" s="15" t="s">
        <v>630</v>
      </c>
    </row>
    <row r="6" spans="1:6" x14ac:dyDescent="0.25">
      <c r="A6" s="63" t="s">
        <v>791</v>
      </c>
      <c r="B6" s="15" t="s">
        <v>832</v>
      </c>
    </row>
    <row r="7" spans="1:6" x14ac:dyDescent="0.25">
      <c r="A7" s="63" t="s">
        <v>793</v>
      </c>
      <c r="B7" s="284">
        <v>10000</v>
      </c>
    </row>
    <row r="9" spans="1:6" x14ac:dyDescent="0.25">
      <c r="A9" s="306" t="s">
        <v>794</v>
      </c>
      <c r="B9" s="306"/>
      <c r="C9" s="306"/>
      <c r="D9" s="306"/>
      <c r="E9" s="306"/>
      <c r="F9" s="306"/>
    </row>
    <row r="10" spans="1:6" x14ac:dyDescent="0.25">
      <c r="A10" s="63" t="s">
        <v>795</v>
      </c>
      <c r="B10" s="15">
        <v>2028</v>
      </c>
      <c r="D10" s="63" t="s">
        <v>796</v>
      </c>
    </row>
    <row r="11" spans="1:6" x14ac:dyDescent="0.25">
      <c r="A11" s="63" t="s">
        <v>797</v>
      </c>
      <c r="B11" s="285">
        <v>55000</v>
      </c>
      <c r="D11" s="63" t="s">
        <v>798</v>
      </c>
      <c r="E11" s="15" t="s">
        <v>833</v>
      </c>
    </row>
    <row r="12" spans="1:6" x14ac:dyDescent="0.25">
      <c r="A12" s="63" t="s">
        <v>799</v>
      </c>
      <c r="B12" s="15" t="s">
        <v>800</v>
      </c>
      <c r="D12" s="63" t="s">
        <v>801</v>
      </c>
      <c r="E12" s="15">
        <v>10</v>
      </c>
    </row>
    <row r="13" spans="1:6" x14ac:dyDescent="0.25">
      <c r="A13" s="63" t="s">
        <v>802</v>
      </c>
    </row>
    <row r="15" spans="1:6" x14ac:dyDescent="0.25">
      <c r="A15" s="63" t="s">
        <v>804</v>
      </c>
    </row>
    <row r="16" spans="1:6" ht="15.75" customHeight="1" x14ac:dyDescent="0.25">
      <c r="A16" s="343" t="s">
        <v>834</v>
      </c>
      <c r="B16" s="343"/>
      <c r="C16" s="343"/>
      <c r="D16" s="343"/>
      <c r="E16" s="343"/>
      <c r="F16" s="343"/>
    </row>
    <row r="18" spans="1:6" x14ac:dyDescent="0.25">
      <c r="A18" s="63" t="s">
        <v>805</v>
      </c>
    </row>
    <row r="19" spans="1:6" ht="30" customHeight="1" x14ac:dyDescent="0.25">
      <c r="A19" s="343" t="s">
        <v>835</v>
      </c>
      <c r="B19" s="343"/>
      <c r="C19" s="343"/>
      <c r="D19" s="343"/>
      <c r="E19" s="343"/>
      <c r="F19" s="343"/>
    </row>
    <row r="20" spans="1:6" ht="15.75" customHeight="1" x14ac:dyDescent="0.25">
      <c r="A20" s="191"/>
      <c r="B20" s="191"/>
      <c r="C20" s="191"/>
    </row>
    <row r="22" spans="1:6" x14ac:dyDescent="0.25">
      <c r="A22" s="306" t="s">
        <v>807</v>
      </c>
      <c r="B22" s="306"/>
      <c r="C22" s="306"/>
      <c r="D22" s="306"/>
      <c r="E22" s="306"/>
      <c r="F22" s="306"/>
    </row>
    <row r="23" spans="1:6" ht="31.5" customHeight="1" x14ac:dyDescent="0.25">
      <c r="A23" s="281" t="s">
        <v>752</v>
      </c>
      <c r="B23" s="282" t="s">
        <v>808</v>
      </c>
      <c r="C23" s="281" t="s">
        <v>294</v>
      </c>
      <c r="D23" s="281" t="s">
        <v>756</v>
      </c>
      <c r="E23" s="281" t="s">
        <v>809</v>
      </c>
      <c r="F23" s="282" t="s">
        <v>810</v>
      </c>
    </row>
    <row r="24" spans="1:6" x14ac:dyDescent="0.25">
      <c r="A24" s="15" t="s">
        <v>811</v>
      </c>
      <c r="B24" s="207">
        <v>21336</v>
      </c>
      <c r="C24" s="207">
        <v>5000</v>
      </c>
      <c r="D24" s="207">
        <v>0</v>
      </c>
      <c r="E24" s="207">
        <v>-26336</v>
      </c>
      <c r="F24" s="207">
        <f t="shared" ref="F24:F32" si="0">B24+C24+D24+E24</f>
        <v>0</v>
      </c>
    </row>
    <row r="25" spans="1:6" x14ac:dyDescent="0.25">
      <c r="A25" s="15" t="s">
        <v>812</v>
      </c>
      <c r="B25" s="207">
        <f t="shared" ref="B25:B32" si="1">F24</f>
        <v>0</v>
      </c>
      <c r="C25" s="207">
        <v>0</v>
      </c>
      <c r="D25" s="207">
        <v>0</v>
      </c>
      <c r="E25" s="207">
        <v>0</v>
      </c>
      <c r="F25" s="207">
        <f t="shared" si="0"/>
        <v>0</v>
      </c>
    </row>
    <row r="26" spans="1:6" x14ac:dyDescent="0.25">
      <c r="A26" s="15" t="s">
        <v>813</v>
      </c>
      <c r="B26" s="207">
        <f t="shared" si="1"/>
        <v>0</v>
      </c>
      <c r="C26" s="207">
        <v>8000</v>
      </c>
      <c r="D26" s="207">
        <v>0</v>
      </c>
      <c r="E26" s="207">
        <v>0</v>
      </c>
      <c r="F26" s="207">
        <f t="shared" si="0"/>
        <v>8000</v>
      </c>
    </row>
    <row r="27" spans="1:6" x14ac:dyDescent="0.25">
      <c r="A27" s="15" t="s">
        <v>814</v>
      </c>
      <c r="B27" s="207">
        <f t="shared" si="1"/>
        <v>8000</v>
      </c>
      <c r="C27" s="207">
        <v>0</v>
      </c>
      <c r="D27" s="207">
        <v>0</v>
      </c>
      <c r="E27" s="207">
        <v>0</v>
      </c>
      <c r="F27" s="207">
        <f t="shared" si="0"/>
        <v>8000</v>
      </c>
    </row>
    <row r="28" spans="1:6" s="63" customFormat="1" x14ac:dyDescent="0.25">
      <c r="A28" s="63" t="s">
        <v>815</v>
      </c>
      <c r="B28" s="283">
        <f t="shared" si="1"/>
        <v>8000</v>
      </c>
      <c r="C28" s="283">
        <f>B7</f>
        <v>10000</v>
      </c>
      <c r="D28" s="283">
        <v>0</v>
      </c>
      <c r="E28" s="283">
        <v>0</v>
      </c>
      <c r="F28" s="283">
        <f t="shared" si="0"/>
        <v>18000</v>
      </c>
    </row>
    <row r="29" spans="1:6" x14ac:dyDescent="0.25">
      <c r="A29" s="15" t="s">
        <v>816</v>
      </c>
      <c r="B29" s="207">
        <f t="shared" si="1"/>
        <v>18000</v>
      </c>
      <c r="C29" s="207">
        <v>12000</v>
      </c>
      <c r="D29" s="207">
        <v>0</v>
      </c>
      <c r="E29" s="207">
        <v>0</v>
      </c>
      <c r="F29" s="207">
        <f t="shared" si="0"/>
        <v>30000</v>
      </c>
    </row>
    <row r="30" spans="1:6" x14ac:dyDescent="0.25">
      <c r="A30" s="15" t="s">
        <v>817</v>
      </c>
      <c r="B30" s="207">
        <f t="shared" si="1"/>
        <v>30000</v>
      </c>
      <c r="C30" s="207">
        <v>12000</v>
      </c>
      <c r="D30" s="207">
        <v>0</v>
      </c>
      <c r="E30" s="207">
        <v>0</v>
      </c>
      <c r="F30" s="207">
        <f t="shared" si="0"/>
        <v>42000</v>
      </c>
    </row>
    <row r="31" spans="1:6" x14ac:dyDescent="0.25">
      <c r="A31" s="15" t="s">
        <v>818</v>
      </c>
      <c r="B31" s="207">
        <f t="shared" si="1"/>
        <v>42000</v>
      </c>
      <c r="C31" s="207">
        <v>13000</v>
      </c>
      <c r="D31" s="207">
        <v>0</v>
      </c>
      <c r="E31" s="207">
        <v>-55000</v>
      </c>
      <c r="F31" s="207">
        <f t="shared" si="0"/>
        <v>0</v>
      </c>
    </row>
    <row r="32" spans="1:6" x14ac:dyDescent="0.25">
      <c r="A32" s="15" t="s">
        <v>819</v>
      </c>
      <c r="B32" s="207">
        <f t="shared" si="1"/>
        <v>0</v>
      </c>
      <c r="C32" s="207">
        <v>6000</v>
      </c>
      <c r="D32" s="207">
        <v>0</v>
      </c>
      <c r="E32" s="207">
        <v>0</v>
      </c>
      <c r="F32" s="207">
        <f t="shared" si="0"/>
        <v>6000</v>
      </c>
    </row>
    <row r="33" spans="2:6" x14ac:dyDescent="0.25">
      <c r="B33" s="207"/>
      <c r="C33" s="207"/>
      <c r="D33" s="207"/>
      <c r="E33" s="207"/>
      <c r="F33" s="207"/>
    </row>
    <row r="34" spans="2:6" x14ac:dyDescent="0.25">
      <c r="B34" s="207"/>
      <c r="C34" s="207"/>
      <c r="D34" s="207"/>
      <c r="E34" s="207"/>
      <c r="F34" s="207"/>
    </row>
    <row r="35" spans="2:6" x14ac:dyDescent="0.25">
      <c r="B35" s="207"/>
      <c r="C35" s="207"/>
      <c r="D35" s="207"/>
      <c r="E35" s="207"/>
      <c r="F35" s="207"/>
    </row>
    <row r="36" spans="2:6" x14ac:dyDescent="0.25">
      <c r="B36" s="207"/>
      <c r="C36" s="207"/>
      <c r="D36" s="207"/>
      <c r="E36" s="207"/>
      <c r="F36" s="207"/>
    </row>
    <row r="37" spans="2:6" x14ac:dyDescent="0.25">
      <c r="B37" s="207"/>
      <c r="C37" s="207"/>
      <c r="D37" s="207"/>
      <c r="E37" s="207"/>
      <c r="F37" s="207"/>
    </row>
    <row r="38" spans="2:6" x14ac:dyDescent="0.25">
      <c r="B38" s="207"/>
      <c r="C38" s="207"/>
      <c r="D38" s="207"/>
      <c r="E38" s="207"/>
      <c r="F38" s="207"/>
    </row>
    <row r="39" spans="2:6" x14ac:dyDescent="0.25">
      <c r="B39" s="207"/>
      <c r="C39" s="207"/>
      <c r="D39" s="207"/>
      <c r="E39" s="207"/>
      <c r="F39" s="207"/>
    </row>
    <row r="40" spans="2:6" x14ac:dyDescent="0.25">
      <c r="B40" s="207"/>
      <c r="C40" s="207"/>
      <c r="D40" s="207"/>
      <c r="E40" s="207"/>
      <c r="F40" s="207"/>
    </row>
    <row r="41" spans="2:6" x14ac:dyDescent="0.25">
      <c r="B41" s="207"/>
      <c r="C41" s="207"/>
      <c r="D41" s="207"/>
      <c r="E41" s="207"/>
      <c r="F41" s="207"/>
    </row>
    <row r="42" spans="2:6" x14ac:dyDescent="0.25">
      <c r="B42" s="207"/>
      <c r="C42" s="207"/>
      <c r="D42" s="207"/>
      <c r="E42" s="207"/>
      <c r="F42" s="207"/>
    </row>
    <row r="43" spans="2:6" x14ac:dyDescent="0.25">
      <c r="B43" s="207"/>
      <c r="C43" s="207"/>
      <c r="D43" s="207"/>
      <c r="E43" s="207"/>
      <c r="F43" s="207"/>
    </row>
    <row r="44" spans="2:6" x14ac:dyDescent="0.25">
      <c r="B44" s="207"/>
      <c r="C44" s="207"/>
      <c r="D44" s="207"/>
      <c r="E44" s="207"/>
      <c r="F44" s="207"/>
    </row>
    <row r="45" spans="2:6" x14ac:dyDescent="0.25">
      <c r="B45" s="207"/>
      <c r="C45" s="207"/>
      <c r="D45" s="207"/>
      <c r="E45" s="207"/>
      <c r="F45" s="207"/>
    </row>
    <row r="46" spans="2:6" x14ac:dyDescent="0.25">
      <c r="B46" s="207"/>
      <c r="C46" s="207"/>
      <c r="D46" s="207"/>
      <c r="E46" s="207"/>
      <c r="F46" s="207"/>
    </row>
    <row r="47" spans="2:6" x14ac:dyDescent="0.25">
      <c r="B47" s="207"/>
      <c r="C47" s="207"/>
      <c r="D47" s="207"/>
      <c r="E47" s="207"/>
      <c r="F47" s="207"/>
    </row>
    <row r="48" spans="2:6" x14ac:dyDescent="0.25">
      <c r="B48" s="207"/>
      <c r="C48" s="207"/>
      <c r="D48" s="207"/>
      <c r="E48" s="207"/>
      <c r="F48" s="207"/>
    </row>
    <row r="49" spans="2:6" x14ac:dyDescent="0.25">
      <c r="B49" s="207"/>
      <c r="C49" s="207"/>
      <c r="D49" s="207"/>
      <c r="E49" s="207"/>
      <c r="F49" s="207"/>
    </row>
    <row r="50" spans="2:6" x14ac:dyDescent="0.25">
      <c r="B50" s="207"/>
      <c r="C50" s="207"/>
      <c r="D50" s="207"/>
      <c r="E50" s="207"/>
      <c r="F50" s="207"/>
    </row>
    <row r="51" spans="2:6" x14ac:dyDescent="0.25">
      <c r="B51" s="207"/>
      <c r="C51" s="207"/>
      <c r="D51" s="207"/>
      <c r="E51" s="207"/>
      <c r="F51" s="207"/>
    </row>
    <row r="52" spans="2:6" x14ac:dyDescent="0.25">
      <c r="B52" s="207"/>
      <c r="C52" s="207"/>
      <c r="D52" s="207"/>
      <c r="E52" s="207"/>
      <c r="F52" s="207"/>
    </row>
    <row r="53" spans="2:6" x14ac:dyDescent="0.25">
      <c r="B53" s="207"/>
      <c r="C53" s="207"/>
      <c r="D53" s="207"/>
      <c r="E53" s="207"/>
      <c r="F53" s="207"/>
    </row>
    <row r="54" spans="2:6" x14ac:dyDescent="0.25">
      <c r="B54" s="207"/>
      <c r="C54" s="207"/>
      <c r="D54" s="207"/>
      <c r="E54" s="207"/>
      <c r="F54" s="207"/>
    </row>
    <row r="55" spans="2:6" x14ac:dyDescent="0.25">
      <c r="B55" s="207"/>
      <c r="C55" s="207"/>
      <c r="D55" s="207"/>
      <c r="E55" s="207"/>
      <c r="F55" s="207"/>
    </row>
    <row r="56" spans="2:6" x14ac:dyDescent="0.25">
      <c r="B56" s="207"/>
      <c r="C56" s="207"/>
      <c r="D56" s="207"/>
      <c r="E56" s="207"/>
      <c r="F56" s="207"/>
    </row>
  </sheetData>
  <mergeCells count="6">
    <mergeCell ref="A22:F22"/>
    <mergeCell ref="A1:F1"/>
    <mergeCell ref="A2:F2"/>
    <mergeCell ref="A9:F9"/>
    <mergeCell ref="A16:F16"/>
    <mergeCell ref="A19:F19"/>
  </mergeCells>
  <dataValidations count="2">
    <dataValidation type="list" allowBlank="1" showInputMessage="1" showErrorMessage="1" prompt="Select from drop-down list" sqref="D13" xr:uid="{472AFC38-CEA2-49B0-9BD7-6380E8EF36CA}">
      <formula1>"Reduce Cost, Cost Unchanged, Increase Cost"</formula1>
    </dataValidation>
    <dataValidation type="list" allowBlank="1" showInputMessage="1" showErrorMessage="1" prompt="Select from drop-down list" sqref="B12" xr:uid="{1994647B-3896-4873-AB27-5E97B146F3A3}">
      <formula1>"Public Safety, To Maintain Services, Continuation of Prior Funding"</formula1>
    </dataValidation>
  </dataValidations>
  <printOptions horizontalCentered="1"/>
  <pageMargins left="0.7" right="0.7" top="0.75" bottom="0.75" header="0.3" footer="0.3"/>
  <pageSetup scale="97" orientation="landscape" r:id="rId1"/>
  <headerFooter>
    <oddFooter>&amp;R&amp;P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7CC59-AD34-451F-A876-C66218A52731}">
  <sheetPr>
    <pageSetUpPr fitToPage="1"/>
  </sheetPr>
  <dimension ref="A1:F56"/>
  <sheetViews>
    <sheetView view="pageLayout" topLeftCell="A16" zoomScaleNormal="100" workbookViewId="0">
      <selection activeCell="K17" sqref="K17"/>
    </sheetView>
  </sheetViews>
  <sheetFormatPr defaultRowHeight="15.75" x14ac:dyDescent="0.25"/>
  <cols>
    <col min="1" max="1" width="21.7109375" style="15" customWidth="1"/>
    <col min="2" max="3" width="16.7109375" style="15" customWidth="1"/>
    <col min="4" max="4" width="21.7109375" style="15" customWidth="1"/>
    <col min="5" max="5" width="16.7109375" style="15" customWidth="1"/>
    <col min="6" max="6" width="20.42578125" style="15" customWidth="1"/>
    <col min="7" max="16384" width="9.140625" style="15"/>
  </cols>
  <sheetData>
    <row r="1" spans="1:6" x14ac:dyDescent="0.25">
      <c r="A1" s="345" t="s">
        <v>787</v>
      </c>
      <c r="B1" s="345"/>
      <c r="C1" s="345"/>
      <c r="D1" s="345"/>
      <c r="E1" s="345"/>
      <c r="F1" s="345"/>
    </row>
    <row r="2" spans="1:6" x14ac:dyDescent="0.25">
      <c r="A2" s="345" t="s">
        <v>788</v>
      </c>
      <c r="B2" s="345"/>
      <c r="C2" s="345"/>
      <c r="D2" s="345"/>
      <c r="E2" s="345"/>
      <c r="F2" s="345"/>
    </row>
    <row r="4" spans="1:6" x14ac:dyDescent="0.25">
      <c r="A4" s="63" t="s">
        <v>789</v>
      </c>
      <c r="B4" s="15" t="s">
        <v>616</v>
      </c>
    </row>
    <row r="5" spans="1:6" x14ac:dyDescent="0.25">
      <c r="A5" s="63" t="s">
        <v>790</v>
      </c>
      <c r="B5" s="15" t="s">
        <v>771</v>
      </c>
    </row>
    <row r="6" spans="1:6" x14ac:dyDescent="0.25">
      <c r="A6" s="63" t="s">
        <v>791</v>
      </c>
      <c r="B6" s="15" t="s">
        <v>915</v>
      </c>
    </row>
    <row r="7" spans="1:6" x14ac:dyDescent="0.25">
      <c r="A7" s="63" t="s">
        <v>793</v>
      </c>
      <c r="B7" s="276">
        <v>7500</v>
      </c>
    </row>
    <row r="9" spans="1:6" x14ac:dyDescent="0.25">
      <c r="A9" s="306" t="s">
        <v>794</v>
      </c>
      <c r="B9" s="306"/>
      <c r="C9" s="306"/>
      <c r="D9" s="306"/>
      <c r="E9" s="306"/>
      <c r="F9" s="306"/>
    </row>
    <row r="10" spans="1:6" x14ac:dyDescent="0.25">
      <c r="A10" s="63" t="s">
        <v>795</v>
      </c>
      <c r="B10" s="15" t="s">
        <v>765</v>
      </c>
      <c r="D10" s="63" t="s">
        <v>796</v>
      </c>
      <c r="E10" s="15" t="s">
        <v>825</v>
      </c>
    </row>
    <row r="11" spans="1:6" x14ac:dyDescent="0.25">
      <c r="A11" s="63" t="s">
        <v>797</v>
      </c>
      <c r="B11" s="276">
        <v>15000</v>
      </c>
      <c r="D11" s="63" t="s">
        <v>798</v>
      </c>
      <c r="E11" s="15" t="s">
        <v>822</v>
      </c>
    </row>
    <row r="12" spans="1:6" x14ac:dyDescent="0.25">
      <c r="A12" s="63" t="s">
        <v>799</v>
      </c>
      <c r="B12" s="15" t="s">
        <v>800</v>
      </c>
      <c r="D12" s="63" t="s">
        <v>801</v>
      </c>
      <c r="E12" s="15" t="s">
        <v>916</v>
      </c>
    </row>
    <row r="13" spans="1:6" x14ac:dyDescent="0.25">
      <c r="A13" s="63" t="s">
        <v>802</v>
      </c>
    </row>
    <row r="15" spans="1:6" x14ac:dyDescent="0.25">
      <c r="A15" s="63" t="s">
        <v>804</v>
      </c>
    </row>
    <row r="16" spans="1:6" x14ac:dyDescent="0.25">
      <c r="A16" s="343" t="s">
        <v>917</v>
      </c>
      <c r="B16" s="343"/>
      <c r="C16" s="343"/>
      <c r="D16" s="343"/>
      <c r="E16" s="343"/>
      <c r="F16" s="343"/>
    </row>
    <row r="18" spans="1:6" x14ac:dyDescent="0.25">
      <c r="A18" s="63" t="s">
        <v>805</v>
      </c>
    </row>
    <row r="19" spans="1:6" ht="47.25" customHeight="1" x14ac:dyDescent="0.25">
      <c r="A19" s="346" t="s">
        <v>918</v>
      </c>
      <c r="B19" s="346"/>
      <c r="C19" s="346"/>
      <c r="D19" s="346"/>
      <c r="E19" s="346"/>
      <c r="F19" s="346"/>
    </row>
    <row r="20" spans="1:6" ht="15.75" customHeight="1" x14ac:dyDescent="0.25">
      <c r="A20" s="191"/>
      <c r="B20" s="191"/>
      <c r="C20" s="191"/>
    </row>
    <row r="22" spans="1:6" x14ac:dyDescent="0.25">
      <c r="A22" s="306" t="s">
        <v>807</v>
      </c>
      <c r="B22" s="306"/>
      <c r="C22" s="306"/>
      <c r="D22" s="306"/>
      <c r="E22" s="306"/>
      <c r="F22" s="306"/>
    </row>
    <row r="23" spans="1:6" ht="31.5" customHeight="1" x14ac:dyDescent="0.25">
      <c r="A23" s="281" t="s">
        <v>752</v>
      </c>
      <c r="B23" s="282" t="s">
        <v>808</v>
      </c>
      <c r="C23" s="281" t="s">
        <v>294</v>
      </c>
      <c r="D23" s="281" t="s">
        <v>756</v>
      </c>
      <c r="E23" s="281" t="s">
        <v>809</v>
      </c>
      <c r="F23" s="282" t="s">
        <v>810</v>
      </c>
    </row>
    <row r="24" spans="1:6" x14ac:dyDescent="0.25">
      <c r="A24" s="15" t="s">
        <v>811</v>
      </c>
      <c r="B24" s="207">
        <v>0</v>
      </c>
      <c r="C24" s="207">
        <v>0</v>
      </c>
      <c r="D24" s="207">
        <v>0</v>
      </c>
      <c r="E24" s="207">
        <v>0</v>
      </c>
      <c r="F24" s="207">
        <f t="shared" ref="F24:F32" si="0">B24+C24+D24+E24</f>
        <v>0</v>
      </c>
    </row>
    <row r="25" spans="1:6" x14ac:dyDescent="0.25">
      <c r="A25" s="15" t="s">
        <v>812</v>
      </c>
      <c r="B25" s="207">
        <f t="shared" ref="B25:B32" si="1">F24</f>
        <v>0</v>
      </c>
      <c r="C25" s="207">
        <v>0</v>
      </c>
      <c r="D25" s="207">
        <v>0</v>
      </c>
      <c r="E25" s="207">
        <v>0</v>
      </c>
      <c r="F25" s="207">
        <f t="shared" si="0"/>
        <v>0</v>
      </c>
    </row>
    <row r="26" spans="1:6" x14ac:dyDescent="0.25">
      <c r="A26" s="15" t="s">
        <v>813</v>
      </c>
      <c r="B26" s="207">
        <f t="shared" si="1"/>
        <v>0</v>
      </c>
      <c r="C26" s="207">
        <v>5000</v>
      </c>
      <c r="D26" s="207">
        <v>0</v>
      </c>
      <c r="E26" s="207">
        <v>-1242.5</v>
      </c>
      <c r="F26" s="207">
        <f t="shared" si="0"/>
        <v>3757.5</v>
      </c>
    </row>
    <row r="27" spans="1:6" x14ac:dyDescent="0.25">
      <c r="A27" s="15" t="s">
        <v>814</v>
      </c>
      <c r="B27" s="207">
        <f t="shared" si="1"/>
        <v>3757.5</v>
      </c>
      <c r="C27" s="207">
        <v>15000</v>
      </c>
      <c r="D27" s="207">
        <v>0</v>
      </c>
      <c r="E27" s="207">
        <v>-9483</v>
      </c>
      <c r="F27" s="207">
        <f t="shared" si="0"/>
        <v>9274.5</v>
      </c>
    </row>
    <row r="28" spans="1:6" s="63" customFormat="1" x14ac:dyDescent="0.25">
      <c r="A28" s="63" t="s">
        <v>815</v>
      </c>
      <c r="B28" s="207">
        <f t="shared" si="1"/>
        <v>9274.5</v>
      </c>
      <c r="C28" s="283">
        <f>B7</f>
        <v>7500</v>
      </c>
      <c r="D28" s="283">
        <v>0</v>
      </c>
      <c r="E28" s="283">
        <v>-15000</v>
      </c>
      <c r="F28" s="283">
        <f t="shared" si="0"/>
        <v>1774.5</v>
      </c>
    </row>
    <row r="29" spans="1:6" x14ac:dyDescent="0.25">
      <c r="A29" s="15" t="s">
        <v>816</v>
      </c>
      <c r="B29" s="207">
        <f t="shared" si="1"/>
        <v>1774.5</v>
      </c>
      <c r="C29" s="207">
        <v>3000</v>
      </c>
      <c r="D29" s="207">
        <v>0</v>
      </c>
      <c r="E29" s="207">
        <v>-3000</v>
      </c>
      <c r="F29" s="207">
        <f t="shared" si="0"/>
        <v>1774.5</v>
      </c>
    </row>
    <row r="30" spans="1:6" x14ac:dyDescent="0.25">
      <c r="A30" s="15" t="s">
        <v>817</v>
      </c>
      <c r="B30" s="207">
        <f t="shared" si="1"/>
        <v>1774.5</v>
      </c>
      <c r="C30" s="207">
        <v>20000</v>
      </c>
      <c r="D30" s="207">
        <v>0</v>
      </c>
      <c r="E30" s="207">
        <v>0</v>
      </c>
      <c r="F30" s="207">
        <f t="shared" si="0"/>
        <v>21774.5</v>
      </c>
    </row>
    <row r="31" spans="1:6" x14ac:dyDescent="0.25">
      <c r="A31" s="15" t="s">
        <v>818</v>
      </c>
      <c r="B31" s="207">
        <f t="shared" si="1"/>
        <v>21774.5</v>
      </c>
      <c r="C31" s="207">
        <v>0</v>
      </c>
      <c r="D31" s="207">
        <v>0</v>
      </c>
      <c r="E31" s="207">
        <v>0</v>
      </c>
      <c r="F31" s="207">
        <f t="shared" si="0"/>
        <v>21774.5</v>
      </c>
    </row>
    <row r="32" spans="1:6" x14ac:dyDescent="0.25">
      <c r="A32" s="15" t="s">
        <v>819</v>
      </c>
      <c r="B32" s="207">
        <f t="shared" si="1"/>
        <v>21774.5</v>
      </c>
      <c r="C32" s="207">
        <v>0</v>
      </c>
      <c r="D32" s="207">
        <v>0</v>
      </c>
      <c r="E32" s="207">
        <v>0</v>
      </c>
      <c r="F32" s="207">
        <f t="shared" si="0"/>
        <v>21774.5</v>
      </c>
    </row>
    <row r="33" spans="2:6" x14ac:dyDescent="0.25">
      <c r="B33" s="207"/>
      <c r="C33" s="207"/>
      <c r="D33" s="207"/>
      <c r="E33" s="207"/>
      <c r="F33" s="207"/>
    </row>
    <row r="34" spans="2:6" x14ac:dyDescent="0.25">
      <c r="B34" s="207"/>
      <c r="C34" s="207"/>
      <c r="D34" s="207"/>
      <c r="E34" s="207"/>
      <c r="F34" s="207"/>
    </row>
    <row r="35" spans="2:6" x14ac:dyDescent="0.25">
      <c r="B35" s="207"/>
      <c r="C35" s="207"/>
      <c r="D35" s="207"/>
      <c r="E35" s="207"/>
      <c r="F35" s="207"/>
    </row>
    <row r="36" spans="2:6" x14ac:dyDescent="0.25">
      <c r="B36" s="207"/>
      <c r="C36" s="207"/>
      <c r="D36" s="207"/>
      <c r="E36" s="207"/>
      <c r="F36" s="207"/>
    </row>
    <row r="37" spans="2:6" x14ac:dyDescent="0.25">
      <c r="B37" s="207"/>
      <c r="C37" s="207"/>
      <c r="D37" s="207"/>
      <c r="E37" s="207"/>
      <c r="F37" s="207"/>
    </row>
    <row r="38" spans="2:6" x14ac:dyDescent="0.25">
      <c r="B38" s="207"/>
      <c r="C38" s="207"/>
      <c r="D38" s="207"/>
      <c r="E38" s="207"/>
      <c r="F38" s="207"/>
    </row>
    <row r="39" spans="2:6" x14ac:dyDescent="0.25">
      <c r="B39" s="207"/>
      <c r="C39" s="207"/>
      <c r="D39" s="207"/>
      <c r="E39" s="207"/>
      <c r="F39" s="207"/>
    </row>
    <row r="40" spans="2:6" x14ac:dyDescent="0.25">
      <c r="B40" s="207"/>
      <c r="C40" s="207"/>
      <c r="D40" s="207"/>
      <c r="E40" s="207"/>
      <c r="F40" s="207"/>
    </row>
    <row r="41" spans="2:6" x14ac:dyDescent="0.25">
      <c r="B41" s="207"/>
      <c r="C41" s="207"/>
      <c r="D41" s="207"/>
      <c r="E41" s="207"/>
      <c r="F41" s="207"/>
    </row>
    <row r="42" spans="2:6" x14ac:dyDescent="0.25">
      <c r="B42" s="207"/>
      <c r="C42" s="207"/>
      <c r="D42" s="207"/>
      <c r="E42" s="207"/>
      <c r="F42" s="207"/>
    </row>
    <row r="43" spans="2:6" x14ac:dyDescent="0.25">
      <c r="B43" s="207"/>
      <c r="C43" s="207"/>
      <c r="D43" s="207"/>
      <c r="E43" s="207"/>
      <c r="F43" s="207"/>
    </row>
    <row r="44" spans="2:6" x14ac:dyDescent="0.25">
      <c r="B44" s="207"/>
      <c r="C44" s="207"/>
      <c r="D44" s="207"/>
      <c r="E44" s="207"/>
      <c r="F44" s="207"/>
    </row>
    <row r="45" spans="2:6" x14ac:dyDescent="0.25">
      <c r="B45" s="207"/>
      <c r="C45" s="207"/>
      <c r="D45" s="207"/>
      <c r="E45" s="207"/>
      <c r="F45" s="207"/>
    </row>
    <row r="46" spans="2:6" x14ac:dyDescent="0.25">
      <c r="B46" s="207"/>
      <c r="C46" s="207"/>
      <c r="D46" s="207"/>
      <c r="E46" s="207"/>
      <c r="F46" s="207"/>
    </row>
    <row r="47" spans="2:6" x14ac:dyDescent="0.25">
      <c r="B47" s="207"/>
      <c r="C47" s="207"/>
      <c r="D47" s="207"/>
      <c r="E47" s="207"/>
      <c r="F47" s="207"/>
    </row>
    <row r="48" spans="2:6" x14ac:dyDescent="0.25">
      <c r="B48" s="207"/>
      <c r="C48" s="207"/>
      <c r="D48" s="207"/>
      <c r="E48" s="207"/>
      <c r="F48" s="207"/>
    </row>
    <row r="49" spans="2:6" x14ac:dyDescent="0.25">
      <c r="B49" s="207"/>
      <c r="C49" s="207"/>
      <c r="D49" s="207"/>
      <c r="E49" s="207"/>
      <c r="F49" s="207"/>
    </row>
    <row r="50" spans="2:6" x14ac:dyDescent="0.25">
      <c r="B50" s="207"/>
      <c r="C50" s="207"/>
      <c r="D50" s="207"/>
      <c r="E50" s="207"/>
      <c r="F50" s="207"/>
    </row>
    <row r="51" spans="2:6" x14ac:dyDescent="0.25">
      <c r="B51" s="207"/>
      <c r="C51" s="207"/>
      <c r="D51" s="207"/>
      <c r="E51" s="207"/>
      <c r="F51" s="207"/>
    </row>
    <row r="52" spans="2:6" x14ac:dyDescent="0.25">
      <c r="B52" s="207"/>
      <c r="C52" s="207"/>
      <c r="D52" s="207"/>
      <c r="E52" s="207"/>
      <c r="F52" s="207"/>
    </row>
    <row r="53" spans="2:6" x14ac:dyDescent="0.25">
      <c r="B53" s="207"/>
      <c r="C53" s="207"/>
      <c r="D53" s="207"/>
      <c r="E53" s="207"/>
      <c r="F53" s="207"/>
    </row>
    <row r="54" spans="2:6" x14ac:dyDescent="0.25">
      <c r="B54" s="207"/>
      <c r="C54" s="207"/>
      <c r="D54" s="207"/>
      <c r="E54" s="207"/>
      <c r="F54" s="207"/>
    </row>
    <row r="55" spans="2:6" x14ac:dyDescent="0.25">
      <c r="B55" s="207"/>
      <c r="C55" s="207"/>
      <c r="D55" s="207"/>
      <c r="E55" s="207"/>
      <c r="F55" s="207"/>
    </row>
    <row r="56" spans="2:6" x14ac:dyDescent="0.25">
      <c r="B56" s="207"/>
      <c r="C56" s="207"/>
      <c r="D56" s="207"/>
      <c r="E56" s="207"/>
      <c r="F56" s="207"/>
    </row>
  </sheetData>
  <mergeCells count="6">
    <mergeCell ref="A22:F22"/>
    <mergeCell ref="A1:F1"/>
    <mergeCell ref="A2:F2"/>
    <mergeCell ref="A9:F9"/>
    <mergeCell ref="A16:F16"/>
    <mergeCell ref="A19:F19"/>
  </mergeCells>
  <dataValidations count="2">
    <dataValidation type="list" allowBlank="1" showInputMessage="1" showErrorMessage="1" prompt="Select from drop-down list" sqref="B12" xr:uid="{EF4380E3-B12D-4297-933C-95B74B237D18}">
      <formula1>"Public Safety, To Maintain Services, Continuation of Prior Funding"</formula1>
    </dataValidation>
    <dataValidation type="list" allowBlank="1" showInputMessage="1" showErrorMessage="1" prompt="Select from drop-down list" sqref="D13" xr:uid="{CDC64039-2F87-413B-92CF-34A6571D983F}">
      <formula1>"Reduce Cost, Cost Unchanged, Increase Cost"</formula1>
    </dataValidation>
  </dataValidations>
  <printOptions horizontalCentered="1"/>
  <pageMargins left="0.7" right="0.7" top="0.75" bottom="0.75" header="0.3" footer="0.3"/>
  <pageSetup scale="94" orientation="landscape" r:id="rId1"/>
  <headerFooter>
    <oddFooter>&amp;R&amp;P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4DD11-C2FB-4CFA-A29F-79710DDBB864}">
  <sheetPr>
    <pageSetUpPr fitToPage="1"/>
  </sheetPr>
  <dimension ref="A1:F56"/>
  <sheetViews>
    <sheetView view="pageLayout" topLeftCell="A13" zoomScaleNormal="100" workbookViewId="0">
      <selection activeCell="K17" sqref="K17"/>
    </sheetView>
  </sheetViews>
  <sheetFormatPr defaultRowHeight="15.75" x14ac:dyDescent="0.25"/>
  <cols>
    <col min="1" max="1" width="21.7109375" style="15" customWidth="1"/>
    <col min="2" max="3" width="16.7109375" style="15" customWidth="1"/>
    <col min="4" max="4" width="21.7109375" style="15" customWidth="1"/>
    <col min="5" max="5" width="16.7109375" style="15" customWidth="1"/>
    <col min="6" max="6" width="18.28515625" style="15" customWidth="1"/>
    <col min="7" max="16384" width="9.140625" style="15"/>
  </cols>
  <sheetData>
    <row r="1" spans="1:6" x14ac:dyDescent="0.25">
      <c r="A1" s="345" t="s">
        <v>787</v>
      </c>
      <c r="B1" s="345"/>
      <c r="C1" s="345"/>
      <c r="D1" s="345"/>
      <c r="E1" s="345"/>
      <c r="F1" s="345"/>
    </row>
    <row r="2" spans="1:6" x14ac:dyDescent="0.25">
      <c r="A2" s="345" t="s">
        <v>788</v>
      </c>
      <c r="B2" s="345"/>
      <c r="C2" s="345"/>
      <c r="D2" s="345"/>
      <c r="E2" s="345"/>
      <c r="F2" s="345"/>
    </row>
    <row r="4" spans="1:6" x14ac:dyDescent="0.25">
      <c r="A4" s="63" t="s">
        <v>789</v>
      </c>
      <c r="B4" s="15" t="s">
        <v>60</v>
      </c>
    </row>
    <row r="5" spans="1:6" x14ac:dyDescent="0.25">
      <c r="A5" s="63" t="s">
        <v>790</v>
      </c>
      <c r="B5" s="15" t="s">
        <v>771</v>
      </c>
    </row>
    <row r="6" spans="1:6" x14ac:dyDescent="0.25">
      <c r="A6" s="63" t="s">
        <v>791</v>
      </c>
      <c r="B6" s="15" t="s">
        <v>923</v>
      </c>
    </row>
    <row r="7" spans="1:6" x14ac:dyDescent="0.25">
      <c r="A7" s="63" t="s">
        <v>793</v>
      </c>
      <c r="B7" s="276">
        <v>5000</v>
      </c>
    </row>
    <row r="9" spans="1:6" x14ac:dyDescent="0.25">
      <c r="A9" s="306" t="s">
        <v>794</v>
      </c>
      <c r="B9" s="306"/>
      <c r="C9" s="306"/>
      <c r="D9" s="306"/>
      <c r="E9" s="306"/>
      <c r="F9" s="306"/>
    </row>
    <row r="10" spans="1:6" x14ac:dyDescent="0.25">
      <c r="A10" s="63" t="s">
        <v>795</v>
      </c>
      <c r="B10" s="15" t="s">
        <v>760</v>
      </c>
      <c r="D10" s="63" t="s">
        <v>796</v>
      </c>
      <c r="E10" s="15" t="s">
        <v>825</v>
      </c>
    </row>
    <row r="11" spans="1:6" x14ac:dyDescent="0.25">
      <c r="A11" s="63" t="s">
        <v>797</v>
      </c>
      <c r="B11" s="15" t="s">
        <v>760</v>
      </c>
      <c r="D11" s="63" t="s">
        <v>798</v>
      </c>
      <c r="E11" s="15" t="s">
        <v>822</v>
      </c>
    </row>
    <row r="12" spans="1:6" x14ac:dyDescent="0.25">
      <c r="A12" s="63" t="s">
        <v>799</v>
      </c>
      <c r="B12" s="15" t="s">
        <v>800</v>
      </c>
      <c r="D12" s="63" t="s">
        <v>801</v>
      </c>
      <c r="E12" s="15" t="s">
        <v>861</v>
      </c>
    </row>
    <row r="13" spans="1:6" x14ac:dyDescent="0.25">
      <c r="A13" s="63" t="s">
        <v>802</v>
      </c>
      <c r="D13" s="15" t="s">
        <v>803</v>
      </c>
    </row>
    <row r="15" spans="1:6" x14ac:dyDescent="0.25">
      <c r="A15" s="63" t="s">
        <v>804</v>
      </c>
    </row>
    <row r="16" spans="1:6" x14ac:dyDescent="0.25">
      <c r="A16" s="343" t="s">
        <v>924</v>
      </c>
      <c r="B16" s="343"/>
      <c r="C16" s="343"/>
      <c r="D16" s="343"/>
      <c r="E16" s="343"/>
      <c r="F16" s="343"/>
    </row>
    <row r="18" spans="1:6" x14ac:dyDescent="0.25">
      <c r="A18" s="63" t="s">
        <v>805</v>
      </c>
    </row>
    <row r="19" spans="1:6" ht="35.25" customHeight="1" x14ac:dyDescent="0.25">
      <c r="A19" s="346" t="s">
        <v>925</v>
      </c>
      <c r="B19" s="346"/>
      <c r="C19" s="346"/>
      <c r="D19" s="346"/>
      <c r="E19" s="346"/>
      <c r="F19" s="346"/>
    </row>
    <row r="20" spans="1:6" ht="15.75" customHeight="1" x14ac:dyDescent="0.25">
      <c r="A20" s="191"/>
      <c r="B20" s="191"/>
      <c r="C20" s="191"/>
    </row>
    <row r="22" spans="1:6" x14ac:dyDescent="0.25">
      <c r="A22" s="306" t="s">
        <v>807</v>
      </c>
      <c r="B22" s="306"/>
      <c r="C22" s="306"/>
      <c r="D22" s="306"/>
      <c r="E22" s="306"/>
      <c r="F22" s="306"/>
    </row>
    <row r="23" spans="1:6" ht="31.5" customHeight="1" x14ac:dyDescent="0.25">
      <c r="A23" s="281" t="s">
        <v>752</v>
      </c>
      <c r="B23" s="282" t="s">
        <v>808</v>
      </c>
      <c r="C23" s="281" t="s">
        <v>294</v>
      </c>
      <c r="D23" s="281" t="s">
        <v>756</v>
      </c>
      <c r="E23" s="281" t="s">
        <v>809</v>
      </c>
      <c r="F23" s="282" t="s">
        <v>810</v>
      </c>
    </row>
    <row r="24" spans="1:6" x14ac:dyDescent="0.25">
      <c r="A24" s="15" t="s">
        <v>811</v>
      </c>
      <c r="B24" s="207">
        <v>0</v>
      </c>
      <c r="C24" s="207">
        <v>0</v>
      </c>
      <c r="D24" s="207">
        <v>0</v>
      </c>
      <c r="E24" s="207">
        <v>0</v>
      </c>
      <c r="F24" s="207">
        <f t="shared" ref="F24:F32" si="0">B24+C24+D24+E24</f>
        <v>0</v>
      </c>
    </row>
    <row r="25" spans="1:6" x14ac:dyDescent="0.25">
      <c r="A25" s="15" t="s">
        <v>812</v>
      </c>
      <c r="B25" s="207">
        <f t="shared" ref="B25:B32" si="1">F24</f>
        <v>0</v>
      </c>
      <c r="C25" s="207">
        <v>0</v>
      </c>
      <c r="D25" s="207">
        <v>0</v>
      </c>
      <c r="E25" s="207">
        <v>0</v>
      </c>
      <c r="F25" s="207">
        <f t="shared" si="0"/>
        <v>0</v>
      </c>
    </row>
    <row r="26" spans="1:6" x14ac:dyDescent="0.25">
      <c r="A26" s="15" t="s">
        <v>813</v>
      </c>
      <c r="B26" s="207">
        <f t="shared" si="1"/>
        <v>0</v>
      </c>
      <c r="C26" s="207">
        <v>0</v>
      </c>
      <c r="D26" s="207">
        <v>0</v>
      </c>
      <c r="E26" s="207">
        <v>0</v>
      </c>
      <c r="F26" s="207">
        <f t="shared" si="0"/>
        <v>0</v>
      </c>
    </row>
    <row r="27" spans="1:6" x14ac:dyDescent="0.25">
      <c r="A27" s="15" t="s">
        <v>814</v>
      </c>
      <c r="B27" s="207">
        <f t="shared" si="1"/>
        <v>0</v>
      </c>
      <c r="C27" s="207">
        <v>10000</v>
      </c>
      <c r="D27" s="207">
        <v>0</v>
      </c>
      <c r="E27" s="207">
        <v>0</v>
      </c>
      <c r="F27" s="207">
        <f t="shared" si="0"/>
        <v>10000</v>
      </c>
    </row>
    <row r="28" spans="1:6" s="63" customFormat="1" x14ac:dyDescent="0.25">
      <c r="A28" s="63" t="s">
        <v>815</v>
      </c>
      <c r="B28" s="207">
        <f t="shared" si="1"/>
        <v>10000</v>
      </c>
      <c r="C28" s="283">
        <f>B7</f>
        <v>5000</v>
      </c>
      <c r="D28" s="283">
        <v>0</v>
      </c>
      <c r="E28" s="283">
        <v>0</v>
      </c>
      <c r="F28" s="283">
        <f t="shared" si="0"/>
        <v>15000</v>
      </c>
    </row>
    <row r="29" spans="1:6" x14ac:dyDescent="0.25">
      <c r="A29" s="15" t="s">
        <v>816</v>
      </c>
      <c r="B29" s="207">
        <f t="shared" si="1"/>
        <v>15000</v>
      </c>
      <c r="C29" s="207">
        <v>10000</v>
      </c>
      <c r="D29" s="207">
        <v>0</v>
      </c>
      <c r="E29" s="207">
        <v>0</v>
      </c>
      <c r="F29" s="207">
        <f t="shared" si="0"/>
        <v>25000</v>
      </c>
    </row>
    <row r="30" spans="1:6" x14ac:dyDescent="0.25">
      <c r="A30" s="15" t="s">
        <v>817</v>
      </c>
      <c r="B30" s="207">
        <f t="shared" si="1"/>
        <v>25000</v>
      </c>
      <c r="C30" s="207">
        <v>10000</v>
      </c>
      <c r="D30" s="207">
        <v>0</v>
      </c>
      <c r="E30" s="207">
        <v>0</v>
      </c>
      <c r="F30" s="207">
        <f t="shared" si="0"/>
        <v>35000</v>
      </c>
    </row>
    <row r="31" spans="1:6" x14ac:dyDescent="0.25">
      <c r="A31" s="15" t="s">
        <v>818</v>
      </c>
      <c r="B31" s="207">
        <f t="shared" si="1"/>
        <v>35000</v>
      </c>
      <c r="C31" s="207">
        <v>10000</v>
      </c>
      <c r="D31" s="207">
        <v>0</v>
      </c>
      <c r="E31" s="207">
        <v>0</v>
      </c>
      <c r="F31" s="207">
        <f t="shared" si="0"/>
        <v>45000</v>
      </c>
    </row>
    <row r="32" spans="1:6" x14ac:dyDescent="0.25">
      <c r="A32" s="15" t="s">
        <v>819</v>
      </c>
      <c r="B32" s="207">
        <f t="shared" si="1"/>
        <v>45000</v>
      </c>
      <c r="C32" s="207">
        <v>10000</v>
      </c>
      <c r="D32" s="207">
        <v>0</v>
      </c>
      <c r="E32" s="207">
        <v>0</v>
      </c>
      <c r="F32" s="207">
        <f t="shared" si="0"/>
        <v>55000</v>
      </c>
    </row>
    <row r="33" spans="2:6" x14ac:dyDescent="0.25">
      <c r="B33" s="207"/>
      <c r="C33" s="207"/>
      <c r="D33" s="207"/>
      <c r="E33" s="207"/>
      <c r="F33" s="207"/>
    </row>
    <row r="34" spans="2:6" x14ac:dyDescent="0.25">
      <c r="B34" s="207"/>
      <c r="C34" s="207"/>
      <c r="D34" s="207"/>
      <c r="E34" s="207"/>
      <c r="F34" s="207"/>
    </row>
    <row r="35" spans="2:6" x14ac:dyDescent="0.25">
      <c r="B35" s="207"/>
      <c r="C35" s="207"/>
      <c r="D35" s="207"/>
      <c r="E35" s="207"/>
      <c r="F35" s="207"/>
    </row>
    <row r="36" spans="2:6" x14ac:dyDescent="0.25">
      <c r="B36" s="207"/>
      <c r="C36" s="207"/>
      <c r="D36" s="207"/>
      <c r="E36" s="207"/>
      <c r="F36" s="207"/>
    </row>
    <row r="37" spans="2:6" x14ac:dyDescent="0.25">
      <c r="B37" s="207"/>
      <c r="C37" s="207"/>
      <c r="D37" s="207"/>
      <c r="E37" s="207"/>
      <c r="F37" s="207"/>
    </row>
    <row r="38" spans="2:6" x14ac:dyDescent="0.25">
      <c r="B38" s="207"/>
      <c r="C38" s="207"/>
      <c r="D38" s="207"/>
      <c r="E38" s="207"/>
      <c r="F38" s="207"/>
    </row>
    <row r="39" spans="2:6" x14ac:dyDescent="0.25">
      <c r="B39" s="207"/>
      <c r="C39" s="207"/>
      <c r="D39" s="207"/>
      <c r="E39" s="207"/>
      <c r="F39" s="207"/>
    </row>
    <row r="40" spans="2:6" x14ac:dyDescent="0.25">
      <c r="B40" s="207"/>
      <c r="C40" s="207"/>
      <c r="D40" s="207"/>
      <c r="E40" s="207"/>
      <c r="F40" s="207"/>
    </row>
    <row r="41" spans="2:6" x14ac:dyDescent="0.25">
      <c r="B41" s="207"/>
      <c r="C41" s="207"/>
      <c r="D41" s="207"/>
      <c r="E41" s="207"/>
      <c r="F41" s="207"/>
    </row>
    <row r="42" spans="2:6" x14ac:dyDescent="0.25">
      <c r="B42" s="207"/>
      <c r="C42" s="207"/>
      <c r="D42" s="207"/>
      <c r="E42" s="207"/>
      <c r="F42" s="207"/>
    </row>
    <row r="43" spans="2:6" x14ac:dyDescent="0.25">
      <c r="B43" s="207"/>
      <c r="C43" s="207"/>
      <c r="D43" s="207"/>
      <c r="E43" s="207"/>
      <c r="F43" s="207"/>
    </row>
    <row r="44" spans="2:6" x14ac:dyDescent="0.25">
      <c r="B44" s="207"/>
      <c r="C44" s="207"/>
      <c r="D44" s="207"/>
      <c r="E44" s="207"/>
      <c r="F44" s="207"/>
    </row>
    <row r="45" spans="2:6" x14ac:dyDescent="0.25">
      <c r="B45" s="207"/>
      <c r="C45" s="207"/>
      <c r="D45" s="207"/>
      <c r="E45" s="207"/>
      <c r="F45" s="207"/>
    </row>
    <row r="46" spans="2:6" x14ac:dyDescent="0.25">
      <c r="B46" s="207"/>
      <c r="C46" s="207"/>
      <c r="D46" s="207"/>
      <c r="E46" s="207"/>
      <c r="F46" s="207"/>
    </row>
    <row r="47" spans="2:6" x14ac:dyDescent="0.25">
      <c r="B47" s="207"/>
      <c r="C47" s="207"/>
      <c r="D47" s="207"/>
      <c r="E47" s="207"/>
      <c r="F47" s="207"/>
    </row>
    <row r="48" spans="2:6" x14ac:dyDescent="0.25">
      <c r="B48" s="207"/>
      <c r="C48" s="207"/>
      <c r="D48" s="207"/>
      <c r="E48" s="207"/>
      <c r="F48" s="207"/>
    </row>
    <row r="49" spans="2:6" x14ac:dyDescent="0.25">
      <c r="B49" s="207"/>
      <c r="C49" s="207"/>
      <c r="D49" s="207"/>
      <c r="E49" s="207"/>
      <c r="F49" s="207"/>
    </row>
    <row r="50" spans="2:6" x14ac:dyDescent="0.25">
      <c r="B50" s="207"/>
      <c r="C50" s="207"/>
      <c r="D50" s="207"/>
      <c r="E50" s="207"/>
      <c r="F50" s="207"/>
    </row>
    <row r="51" spans="2:6" x14ac:dyDescent="0.25">
      <c r="B51" s="207"/>
      <c r="C51" s="207"/>
      <c r="D51" s="207"/>
      <c r="E51" s="207"/>
      <c r="F51" s="207"/>
    </row>
    <row r="52" spans="2:6" x14ac:dyDescent="0.25">
      <c r="B52" s="207"/>
      <c r="C52" s="207"/>
      <c r="D52" s="207"/>
      <c r="E52" s="207"/>
      <c r="F52" s="207"/>
    </row>
    <row r="53" spans="2:6" x14ac:dyDescent="0.25">
      <c r="B53" s="207"/>
      <c r="C53" s="207"/>
      <c r="D53" s="207"/>
      <c r="E53" s="207"/>
      <c r="F53" s="207"/>
    </row>
    <row r="54" spans="2:6" x14ac:dyDescent="0.25">
      <c r="B54" s="207"/>
      <c r="C54" s="207"/>
      <c r="D54" s="207"/>
      <c r="E54" s="207"/>
      <c r="F54" s="207"/>
    </row>
    <row r="55" spans="2:6" x14ac:dyDescent="0.25">
      <c r="B55" s="207"/>
      <c r="C55" s="207"/>
      <c r="D55" s="207"/>
      <c r="E55" s="207"/>
      <c r="F55" s="207"/>
    </row>
    <row r="56" spans="2:6" x14ac:dyDescent="0.25">
      <c r="B56" s="207"/>
      <c r="C56" s="207"/>
      <c r="D56" s="207"/>
      <c r="E56" s="207"/>
      <c r="F56" s="207"/>
    </row>
  </sheetData>
  <mergeCells count="6">
    <mergeCell ref="A22:F22"/>
    <mergeCell ref="A1:F1"/>
    <mergeCell ref="A2:F2"/>
    <mergeCell ref="A9:F9"/>
    <mergeCell ref="A16:F16"/>
    <mergeCell ref="A19:F19"/>
  </mergeCells>
  <dataValidations count="2">
    <dataValidation type="list" allowBlank="1" showInputMessage="1" showErrorMessage="1" prompt="Select from drop-down list" sqref="D13" xr:uid="{98DD83AD-4AC7-45D6-9387-341E3E1F088D}">
      <formula1>"Reduce Cost, Cost Unchanged, Increase Cost"</formula1>
    </dataValidation>
    <dataValidation type="list" allowBlank="1" showInputMessage="1" showErrorMessage="1" prompt="Select from drop-down list" sqref="B12" xr:uid="{F25495A8-C78E-448A-A29F-6BEBA7D59308}">
      <formula1>"Public Safety, To Maintain Services, Continuation of Prior Funding"</formula1>
    </dataValidation>
  </dataValidations>
  <printOptions horizontalCentered="1"/>
  <pageMargins left="0.7" right="0.7" top="0.75" bottom="0.75" header="0.3" footer="0.3"/>
  <pageSetup scale="96" orientation="landscape" r:id="rId1"/>
  <headerFooter>
    <oddFooter>&amp;R&amp;P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79E7C-EDE7-4831-9583-0D59ECB2672C}">
  <sheetPr>
    <pageSetUpPr fitToPage="1"/>
  </sheetPr>
  <dimension ref="A1:F56"/>
  <sheetViews>
    <sheetView view="pageLayout" topLeftCell="A10" zoomScaleNormal="100" workbookViewId="0">
      <selection activeCell="K17" sqref="K17"/>
    </sheetView>
  </sheetViews>
  <sheetFormatPr defaultRowHeight="15.75" x14ac:dyDescent="0.25"/>
  <cols>
    <col min="1" max="1" width="21.7109375" style="15" customWidth="1"/>
    <col min="2" max="3" width="16.7109375" style="15" customWidth="1"/>
    <col min="4" max="4" width="21.7109375" style="15" customWidth="1"/>
    <col min="5" max="5" width="16.7109375" style="15" customWidth="1"/>
    <col min="6" max="6" width="18.28515625" style="15" customWidth="1"/>
    <col min="7" max="16384" width="9.140625" style="15"/>
  </cols>
  <sheetData>
    <row r="1" spans="1:6" x14ac:dyDescent="0.25">
      <c r="A1" s="345" t="s">
        <v>787</v>
      </c>
      <c r="B1" s="345"/>
      <c r="C1" s="345"/>
      <c r="D1" s="345"/>
      <c r="E1" s="345"/>
      <c r="F1" s="345"/>
    </row>
    <row r="2" spans="1:6" x14ac:dyDescent="0.25">
      <c r="A2" s="345" t="s">
        <v>788</v>
      </c>
      <c r="B2" s="345"/>
      <c r="C2" s="345"/>
      <c r="D2" s="345"/>
      <c r="E2" s="345"/>
      <c r="F2" s="345"/>
    </row>
    <row r="4" spans="1:6" x14ac:dyDescent="0.25">
      <c r="A4" s="63" t="s">
        <v>789</v>
      </c>
      <c r="B4" s="15" t="s">
        <v>919</v>
      </c>
    </row>
    <row r="5" spans="1:6" x14ac:dyDescent="0.25">
      <c r="A5" s="63" t="s">
        <v>790</v>
      </c>
      <c r="B5" s="15" t="s">
        <v>771</v>
      </c>
    </row>
    <row r="6" spans="1:6" x14ac:dyDescent="0.25">
      <c r="A6" s="63" t="s">
        <v>791</v>
      </c>
      <c r="B6" s="15" t="s">
        <v>920</v>
      </c>
    </row>
    <row r="7" spans="1:6" x14ac:dyDescent="0.25">
      <c r="A7" s="63" t="s">
        <v>793</v>
      </c>
      <c r="B7" s="276">
        <v>10000</v>
      </c>
    </row>
    <row r="9" spans="1:6" x14ac:dyDescent="0.25">
      <c r="A9" s="306" t="s">
        <v>794</v>
      </c>
      <c r="B9" s="306"/>
      <c r="C9" s="306"/>
      <c r="D9" s="306"/>
      <c r="E9" s="306"/>
      <c r="F9" s="306"/>
    </row>
    <row r="10" spans="1:6" x14ac:dyDescent="0.25">
      <c r="A10" s="63" t="s">
        <v>795</v>
      </c>
      <c r="B10" s="15" t="s">
        <v>760</v>
      </c>
      <c r="D10" s="63" t="s">
        <v>796</v>
      </c>
      <c r="E10" s="15" t="s">
        <v>825</v>
      </c>
    </row>
    <row r="11" spans="1:6" x14ac:dyDescent="0.25">
      <c r="A11" s="63" t="s">
        <v>797</v>
      </c>
      <c r="B11" s="15" t="s">
        <v>760</v>
      </c>
      <c r="D11" s="63" t="s">
        <v>798</v>
      </c>
      <c r="E11" s="15" t="s">
        <v>822</v>
      </c>
    </row>
    <row r="12" spans="1:6" x14ac:dyDescent="0.25">
      <c r="A12" s="63" t="s">
        <v>799</v>
      </c>
      <c r="B12" s="15" t="s">
        <v>800</v>
      </c>
      <c r="D12" s="63" t="s">
        <v>801</v>
      </c>
      <c r="E12" s="15" t="s">
        <v>843</v>
      </c>
    </row>
    <row r="13" spans="1:6" x14ac:dyDescent="0.25">
      <c r="A13" s="63" t="s">
        <v>802</v>
      </c>
      <c r="D13" s="15" t="s">
        <v>803</v>
      </c>
    </row>
    <row r="15" spans="1:6" x14ac:dyDescent="0.25">
      <c r="A15" s="63" t="s">
        <v>804</v>
      </c>
    </row>
    <row r="16" spans="1:6" x14ac:dyDescent="0.25">
      <c r="A16" s="343" t="s">
        <v>921</v>
      </c>
      <c r="B16" s="343"/>
      <c r="C16" s="343"/>
      <c r="D16" s="343"/>
      <c r="E16" s="343"/>
      <c r="F16" s="343"/>
    </row>
    <row r="18" spans="1:6" x14ac:dyDescent="0.25">
      <c r="A18" s="63" t="s">
        <v>805</v>
      </c>
    </row>
    <row r="19" spans="1:6" ht="35.25" customHeight="1" x14ac:dyDescent="0.25">
      <c r="A19" s="346" t="s">
        <v>922</v>
      </c>
      <c r="B19" s="346"/>
      <c r="C19" s="346"/>
      <c r="D19" s="346"/>
      <c r="E19" s="346"/>
      <c r="F19" s="346"/>
    </row>
    <row r="20" spans="1:6" ht="15.75" customHeight="1" x14ac:dyDescent="0.25">
      <c r="A20" s="191"/>
      <c r="B20" s="191"/>
      <c r="C20" s="191"/>
    </row>
    <row r="22" spans="1:6" x14ac:dyDescent="0.25">
      <c r="A22" s="306" t="s">
        <v>807</v>
      </c>
      <c r="B22" s="306"/>
      <c r="C22" s="306"/>
      <c r="D22" s="306"/>
      <c r="E22" s="306"/>
      <c r="F22" s="306"/>
    </row>
    <row r="23" spans="1:6" ht="31.5" customHeight="1" x14ac:dyDescent="0.25">
      <c r="A23" s="281" t="s">
        <v>752</v>
      </c>
      <c r="B23" s="282" t="s">
        <v>808</v>
      </c>
      <c r="C23" s="281" t="s">
        <v>294</v>
      </c>
      <c r="D23" s="281" t="s">
        <v>756</v>
      </c>
      <c r="E23" s="281" t="s">
        <v>809</v>
      </c>
      <c r="F23" s="282" t="s">
        <v>810</v>
      </c>
    </row>
    <row r="24" spans="1:6" x14ac:dyDescent="0.25">
      <c r="A24" s="15" t="s">
        <v>811</v>
      </c>
      <c r="B24" s="207">
        <v>0</v>
      </c>
      <c r="C24" s="207">
        <v>0</v>
      </c>
      <c r="D24" s="207">
        <v>0</v>
      </c>
      <c r="E24" s="207">
        <v>0</v>
      </c>
      <c r="F24" s="207">
        <f t="shared" ref="F24:F32" si="0">B24+C24+D24+E24</f>
        <v>0</v>
      </c>
    </row>
    <row r="25" spans="1:6" x14ac:dyDescent="0.25">
      <c r="A25" s="15" t="s">
        <v>812</v>
      </c>
      <c r="B25" s="207">
        <f t="shared" ref="B25:B32" si="1">F24</f>
        <v>0</v>
      </c>
      <c r="C25" s="207">
        <v>0</v>
      </c>
      <c r="D25" s="207">
        <v>0</v>
      </c>
      <c r="E25" s="207">
        <v>0</v>
      </c>
      <c r="F25" s="207">
        <f t="shared" si="0"/>
        <v>0</v>
      </c>
    </row>
    <row r="26" spans="1:6" x14ac:dyDescent="0.25">
      <c r="A26" s="15" t="s">
        <v>813</v>
      </c>
      <c r="B26" s="207">
        <f t="shared" si="1"/>
        <v>0</v>
      </c>
      <c r="C26" s="207">
        <v>0</v>
      </c>
      <c r="D26" s="207">
        <v>0</v>
      </c>
      <c r="E26" s="207">
        <v>0</v>
      </c>
      <c r="F26" s="207">
        <f t="shared" si="0"/>
        <v>0</v>
      </c>
    </row>
    <row r="27" spans="1:6" x14ac:dyDescent="0.25">
      <c r="A27" s="15" t="s">
        <v>814</v>
      </c>
      <c r="B27" s="207">
        <f t="shared" si="1"/>
        <v>0</v>
      </c>
      <c r="C27" s="207">
        <v>10000</v>
      </c>
      <c r="D27" s="207">
        <v>0</v>
      </c>
      <c r="E27" s="207">
        <v>0</v>
      </c>
      <c r="F27" s="207">
        <f t="shared" si="0"/>
        <v>10000</v>
      </c>
    </row>
    <row r="28" spans="1:6" s="63" customFormat="1" x14ac:dyDescent="0.25">
      <c r="A28" s="63" t="s">
        <v>815</v>
      </c>
      <c r="B28" s="207">
        <f t="shared" si="1"/>
        <v>10000</v>
      </c>
      <c r="C28" s="283">
        <f>B7</f>
        <v>10000</v>
      </c>
      <c r="D28" s="283">
        <v>0</v>
      </c>
      <c r="E28" s="283">
        <v>0</v>
      </c>
      <c r="F28" s="283">
        <f t="shared" si="0"/>
        <v>20000</v>
      </c>
    </row>
    <row r="29" spans="1:6" x14ac:dyDescent="0.25">
      <c r="A29" s="15" t="s">
        <v>816</v>
      </c>
      <c r="B29" s="207">
        <f t="shared" si="1"/>
        <v>20000</v>
      </c>
      <c r="C29" s="207">
        <v>10000</v>
      </c>
      <c r="D29" s="207">
        <v>0</v>
      </c>
      <c r="E29" s="207">
        <v>0</v>
      </c>
      <c r="F29" s="207">
        <f t="shared" si="0"/>
        <v>30000</v>
      </c>
    </row>
    <row r="30" spans="1:6" x14ac:dyDescent="0.25">
      <c r="A30" s="15" t="s">
        <v>817</v>
      </c>
      <c r="B30" s="207">
        <f t="shared" si="1"/>
        <v>30000</v>
      </c>
      <c r="C30" s="207">
        <v>10000</v>
      </c>
      <c r="D30" s="207">
        <v>0</v>
      </c>
      <c r="E30" s="207">
        <v>0</v>
      </c>
      <c r="F30" s="207">
        <f t="shared" si="0"/>
        <v>40000</v>
      </c>
    </row>
    <row r="31" spans="1:6" x14ac:dyDescent="0.25">
      <c r="A31" s="15" t="s">
        <v>818</v>
      </c>
      <c r="B31" s="207">
        <f t="shared" si="1"/>
        <v>40000</v>
      </c>
      <c r="C31" s="207">
        <v>10000</v>
      </c>
      <c r="D31" s="207">
        <v>0</v>
      </c>
      <c r="E31" s="207">
        <v>0</v>
      </c>
      <c r="F31" s="207">
        <f t="shared" si="0"/>
        <v>50000</v>
      </c>
    </row>
    <row r="32" spans="1:6" x14ac:dyDescent="0.25">
      <c r="A32" s="15" t="s">
        <v>819</v>
      </c>
      <c r="B32" s="207">
        <f t="shared" si="1"/>
        <v>50000</v>
      </c>
      <c r="C32" s="207">
        <v>10000</v>
      </c>
      <c r="D32" s="207">
        <v>0</v>
      </c>
      <c r="E32" s="207">
        <v>0</v>
      </c>
      <c r="F32" s="207">
        <f t="shared" si="0"/>
        <v>60000</v>
      </c>
    </row>
    <row r="33" spans="2:6" x14ac:dyDescent="0.25">
      <c r="B33" s="207"/>
      <c r="C33" s="207"/>
      <c r="D33" s="207"/>
      <c r="E33" s="207"/>
      <c r="F33" s="207"/>
    </row>
    <row r="34" spans="2:6" x14ac:dyDescent="0.25">
      <c r="B34" s="207"/>
      <c r="C34" s="207"/>
      <c r="D34" s="207"/>
      <c r="E34" s="207"/>
      <c r="F34" s="207"/>
    </row>
    <row r="35" spans="2:6" x14ac:dyDescent="0.25">
      <c r="B35" s="207"/>
      <c r="C35" s="207"/>
      <c r="D35" s="207"/>
      <c r="E35" s="207"/>
      <c r="F35" s="207"/>
    </row>
    <row r="36" spans="2:6" x14ac:dyDescent="0.25">
      <c r="B36" s="207"/>
      <c r="C36" s="207"/>
      <c r="D36" s="207"/>
      <c r="E36" s="207"/>
      <c r="F36" s="207"/>
    </row>
    <row r="37" spans="2:6" x14ac:dyDescent="0.25">
      <c r="B37" s="207"/>
      <c r="C37" s="207"/>
      <c r="D37" s="207"/>
      <c r="E37" s="207"/>
      <c r="F37" s="207"/>
    </row>
    <row r="38" spans="2:6" x14ac:dyDescent="0.25">
      <c r="B38" s="207"/>
      <c r="C38" s="207"/>
      <c r="D38" s="207"/>
      <c r="E38" s="207"/>
      <c r="F38" s="207"/>
    </row>
    <row r="39" spans="2:6" x14ac:dyDescent="0.25">
      <c r="B39" s="207"/>
      <c r="C39" s="207"/>
      <c r="D39" s="207"/>
      <c r="E39" s="207"/>
      <c r="F39" s="207"/>
    </row>
    <row r="40" spans="2:6" x14ac:dyDescent="0.25">
      <c r="B40" s="207"/>
      <c r="C40" s="207"/>
      <c r="D40" s="207"/>
      <c r="E40" s="207"/>
      <c r="F40" s="207"/>
    </row>
    <row r="41" spans="2:6" x14ac:dyDescent="0.25">
      <c r="B41" s="207"/>
      <c r="C41" s="207"/>
      <c r="D41" s="207"/>
      <c r="E41" s="207"/>
      <c r="F41" s="207"/>
    </row>
    <row r="42" spans="2:6" x14ac:dyDescent="0.25">
      <c r="B42" s="207"/>
      <c r="C42" s="207"/>
      <c r="D42" s="207"/>
      <c r="E42" s="207"/>
      <c r="F42" s="207"/>
    </row>
    <row r="43" spans="2:6" x14ac:dyDescent="0.25">
      <c r="B43" s="207"/>
      <c r="C43" s="207"/>
      <c r="D43" s="207"/>
      <c r="E43" s="207"/>
      <c r="F43" s="207"/>
    </row>
    <row r="44" spans="2:6" x14ac:dyDescent="0.25">
      <c r="B44" s="207"/>
      <c r="C44" s="207"/>
      <c r="D44" s="207"/>
      <c r="E44" s="207"/>
      <c r="F44" s="207"/>
    </row>
    <row r="45" spans="2:6" x14ac:dyDescent="0.25">
      <c r="B45" s="207"/>
      <c r="C45" s="207"/>
      <c r="D45" s="207"/>
      <c r="E45" s="207"/>
      <c r="F45" s="207"/>
    </row>
    <row r="46" spans="2:6" x14ac:dyDescent="0.25">
      <c r="B46" s="207"/>
      <c r="C46" s="207"/>
      <c r="D46" s="207"/>
      <c r="E46" s="207"/>
      <c r="F46" s="207"/>
    </row>
    <row r="47" spans="2:6" x14ac:dyDescent="0.25">
      <c r="B47" s="207"/>
      <c r="C47" s="207"/>
      <c r="D47" s="207"/>
      <c r="E47" s="207"/>
      <c r="F47" s="207"/>
    </row>
    <row r="48" spans="2:6" x14ac:dyDescent="0.25">
      <c r="B48" s="207"/>
      <c r="C48" s="207"/>
      <c r="D48" s="207"/>
      <c r="E48" s="207"/>
      <c r="F48" s="207"/>
    </row>
    <row r="49" spans="2:6" x14ac:dyDescent="0.25">
      <c r="B49" s="207"/>
      <c r="C49" s="207"/>
      <c r="D49" s="207"/>
      <c r="E49" s="207"/>
      <c r="F49" s="207"/>
    </row>
    <row r="50" spans="2:6" x14ac:dyDescent="0.25">
      <c r="B50" s="207"/>
      <c r="C50" s="207"/>
      <c r="D50" s="207"/>
      <c r="E50" s="207"/>
      <c r="F50" s="207"/>
    </row>
    <row r="51" spans="2:6" x14ac:dyDescent="0.25">
      <c r="B51" s="207"/>
      <c r="C51" s="207"/>
      <c r="D51" s="207"/>
      <c r="E51" s="207"/>
      <c r="F51" s="207"/>
    </row>
    <row r="52" spans="2:6" x14ac:dyDescent="0.25">
      <c r="B52" s="207"/>
      <c r="C52" s="207"/>
      <c r="D52" s="207"/>
      <c r="E52" s="207"/>
      <c r="F52" s="207"/>
    </row>
    <row r="53" spans="2:6" x14ac:dyDescent="0.25">
      <c r="B53" s="207"/>
      <c r="C53" s="207"/>
      <c r="D53" s="207"/>
      <c r="E53" s="207"/>
      <c r="F53" s="207"/>
    </row>
    <row r="54" spans="2:6" x14ac:dyDescent="0.25">
      <c r="B54" s="207"/>
      <c r="C54" s="207"/>
      <c r="D54" s="207"/>
      <c r="E54" s="207"/>
      <c r="F54" s="207"/>
    </row>
    <row r="55" spans="2:6" x14ac:dyDescent="0.25">
      <c r="B55" s="207"/>
      <c r="C55" s="207"/>
      <c r="D55" s="207"/>
      <c r="E55" s="207"/>
      <c r="F55" s="207"/>
    </row>
    <row r="56" spans="2:6" x14ac:dyDescent="0.25">
      <c r="B56" s="207"/>
      <c r="C56" s="207"/>
      <c r="D56" s="207"/>
      <c r="E56" s="207"/>
      <c r="F56" s="207"/>
    </row>
  </sheetData>
  <mergeCells count="6">
    <mergeCell ref="A22:F22"/>
    <mergeCell ref="A1:F1"/>
    <mergeCell ref="A2:F2"/>
    <mergeCell ref="A9:F9"/>
    <mergeCell ref="A16:F16"/>
    <mergeCell ref="A19:F19"/>
  </mergeCells>
  <dataValidations disablePrompts="1" count="2">
    <dataValidation type="list" allowBlank="1" showInputMessage="1" showErrorMessage="1" prompt="Select from drop-down list" sqref="B12" xr:uid="{C5FE7713-0C56-4230-9F7B-2D000A91CD68}">
      <formula1>"Public Safety, To Maintain Services, Continuation of Prior Funding"</formula1>
    </dataValidation>
    <dataValidation type="list" allowBlank="1" showInputMessage="1" showErrorMessage="1" prompt="Select from drop-down list" sqref="D13" xr:uid="{A4A12248-6647-4307-B540-E1D068998B1D}">
      <formula1>"Reduce Cost, Cost Unchanged, Increase Cost"</formula1>
    </dataValidation>
  </dataValidations>
  <printOptions horizontalCentered="1"/>
  <pageMargins left="0.7" right="0.7" top="0.75" bottom="0.75" header="0.3" footer="0.3"/>
  <pageSetup scale="96" orientation="landscape" r:id="rId1"/>
  <headerFooter>
    <oddFooter>&amp;R&amp;P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DF979-66C6-4F6C-8BDE-83DAA1F25C0D}">
  <sheetPr>
    <pageSetUpPr fitToPage="1"/>
  </sheetPr>
  <dimension ref="A1:F56"/>
  <sheetViews>
    <sheetView view="pageLayout" zoomScaleNormal="100" workbookViewId="0">
      <selection activeCell="K17" sqref="K17"/>
    </sheetView>
  </sheetViews>
  <sheetFormatPr defaultColWidth="9.140625" defaultRowHeight="15.75" x14ac:dyDescent="0.25"/>
  <cols>
    <col min="1" max="1" width="21.7109375" style="15" customWidth="1"/>
    <col min="2" max="3" width="16.7109375" style="15" customWidth="1"/>
    <col min="4" max="4" width="21.7109375" style="15" customWidth="1"/>
    <col min="5" max="6" width="16.7109375" style="15" customWidth="1"/>
    <col min="7" max="16384" width="9.140625" style="15"/>
  </cols>
  <sheetData>
    <row r="1" spans="1:6" x14ac:dyDescent="0.25">
      <c r="A1" s="345" t="s">
        <v>787</v>
      </c>
      <c r="B1" s="345"/>
      <c r="C1" s="345"/>
      <c r="D1" s="345"/>
      <c r="E1" s="345"/>
      <c r="F1" s="345"/>
    </row>
    <row r="2" spans="1:6" x14ac:dyDescent="0.25">
      <c r="A2" s="345" t="s">
        <v>788</v>
      </c>
      <c r="B2" s="345"/>
      <c r="C2" s="345"/>
      <c r="D2" s="345"/>
      <c r="E2" s="345"/>
      <c r="F2" s="345"/>
    </row>
    <row r="4" spans="1:6" x14ac:dyDescent="0.25">
      <c r="A4" s="63" t="s">
        <v>789</v>
      </c>
      <c r="B4" s="15" t="s">
        <v>840</v>
      </c>
    </row>
    <row r="5" spans="1:6" x14ac:dyDescent="0.25">
      <c r="A5" s="63" t="s">
        <v>790</v>
      </c>
      <c r="B5" s="15" t="s">
        <v>632</v>
      </c>
    </row>
    <row r="6" spans="1:6" x14ac:dyDescent="0.25">
      <c r="A6" s="63" t="s">
        <v>791</v>
      </c>
      <c r="B6" s="15" t="s">
        <v>841</v>
      </c>
    </row>
    <row r="7" spans="1:6" x14ac:dyDescent="0.25">
      <c r="A7" s="63" t="s">
        <v>793</v>
      </c>
      <c r="B7" s="276">
        <v>10000</v>
      </c>
    </row>
    <row r="9" spans="1:6" x14ac:dyDescent="0.25">
      <c r="A9" s="306" t="s">
        <v>794</v>
      </c>
      <c r="B9" s="306"/>
      <c r="C9" s="306"/>
      <c r="D9" s="306"/>
      <c r="E9" s="306"/>
      <c r="F9" s="306"/>
    </row>
    <row r="10" spans="1:6" x14ac:dyDescent="0.25">
      <c r="A10" s="63" t="s">
        <v>795</v>
      </c>
      <c r="B10" s="15" t="s">
        <v>760</v>
      </c>
      <c r="D10" s="63" t="s">
        <v>796</v>
      </c>
      <c r="E10" s="15" t="s">
        <v>842</v>
      </c>
    </row>
    <row r="11" spans="1:6" x14ac:dyDescent="0.25">
      <c r="A11" s="63" t="s">
        <v>797</v>
      </c>
      <c r="B11" s="15" t="s">
        <v>760</v>
      </c>
      <c r="D11" s="63" t="s">
        <v>798</v>
      </c>
    </row>
    <row r="12" spans="1:6" x14ac:dyDescent="0.25">
      <c r="A12" s="63" t="s">
        <v>799</v>
      </c>
      <c r="B12" s="15" t="s">
        <v>827</v>
      </c>
      <c r="D12" s="63" t="s">
        <v>801</v>
      </c>
      <c r="E12" s="15" t="s">
        <v>843</v>
      </c>
    </row>
    <row r="13" spans="1:6" x14ac:dyDescent="0.25">
      <c r="A13" s="63" t="s">
        <v>802</v>
      </c>
    </row>
    <row r="15" spans="1:6" x14ac:dyDescent="0.25">
      <c r="A15" s="63" t="s">
        <v>804</v>
      </c>
    </row>
    <row r="16" spans="1:6" ht="29.25" customHeight="1" x14ac:dyDescent="0.25">
      <c r="A16" s="343" t="s">
        <v>844</v>
      </c>
      <c r="B16" s="343"/>
      <c r="C16" s="343"/>
      <c r="D16" s="343"/>
      <c r="E16" s="343"/>
      <c r="F16" s="343"/>
    </row>
    <row r="18" spans="1:6" x14ac:dyDescent="0.25">
      <c r="A18" s="63" t="s">
        <v>805</v>
      </c>
    </row>
    <row r="19" spans="1:6" ht="47.25" customHeight="1" x14ac:dyDescent="0.25">
      <c r="A19" s="343" t="s">
        <v>845</v>
      </c>
      <c r="B19" s="343"/>
      <c r="C19" s="343"/>
      <c r="D19" s="343"/>
      <c r="E19" s="343"/>
      <c r="F19" s="343"/>
    </row>
    <row r="20" spans="1:6" ht="15.75" customHeight="1" x14ac:dyDescent="0.25">
      <c r="A20" s="191"/>
      <c r="B20" s="191"/>
      <c r="C20" s="191"/>
    </row>
    <row r="22" spans="1:6" x14ac:dyDescent="0.25">
      <c r="A22" s="306" t="s">
        <v>807</v>
      </c>
      <c r="B22" s="306"/>
      <c r="C22" s="306"/>
      <c r="D22" s="306"/>
      <c r="E22" s="306"/>
      <c r="F22" s="306"/>
    </row>
    <row r="23" spans="1:6" ht="31.5" customHeight="1" x14ac:dyDescent="0.25">
      <c r="A23" s="281" t="s">
        <v>752</v>
      </c>
      <c r="B23" s="282" t="s">
        <v>808</v>
      </c>
      <c r="C23" s="281" t="s">
        <v>294</v>
      </c>
      <c r="D23" s="281" t="s">
        <v>756</v>
      </c>
      <c r="E23" s="281" t="s">
        <v>809</v>
      </c>
      <c r="F23" s="282" t="s">
        <v>810</v>
      </c>
    </row>
    <row r="24" spans="1:6" x14ac:dyDescent="0.25">
      <c r="A24" s="15" t="s">
        <v>811</v>
      </c>
      <c r="B24" s="207">
        <v>0</v>
      </c>
      <c r="C24" s="207">
        <v>0</v>
      </c>
      <c r="D24" s="207">
        <v>0</v>
      </c>
      <c r="E24" s="207">
        <v>0</v>
      </c>
      <c r="F24" s="207">
        <f t="shared" ref="F24:F32" si="0">B24+C24+D24+E24</f>
        <v>0</v>
      </c>
    </row>
    <row r="25" spans="1:6" x14ac:dyDescent="0.25">
      <c r="A25" s="15" t="s">
        <v>812</v>
      </c>
      <c r="B25" s="207">
        <v>0</v>
      </c>
      <c r="C25" s="207">
        <v>0</v>
      </c>
      <c r="D25" s="207">
        <v>0</v>
      </c>
      <c r="E25" s="207">
        <v>0</v>
      </c>
      <c r="F25" s="207">
        <f t="shared" si="0"/>
        <v>0</v>
      </c>
    </row>
    <row r="26" spans="1:6" x14ac:dyDescent="0.25">
      <c r="A26" s="15" t="s">
        <v>813</v>
      </c>
      <c r="B26" s="207">
        <f t="shared" ref="B26:B32" si="1">F25</f>
        <v>0</v>
      </c>
      <c r="C26" s="207">
        <v>5000</v>
      </c>
      <c r="D26" s="207">
        <v>0</v>
      </c>
      <c r="E26" s="207">
        <v>0</v>
      </c>
      <c r="F26" s="207">
        <f t="shared" si="0"/>
        <v>5000</v>
      </c>
    </row>
    <row r="27" spans="1:6" x14ac:dyDescent="0.25">
      <c r="A27" s="15" t="s">
        <v>814</v>
      </c>
      <c r="B27" s="207">
        <f t="shared" si="1"/>
        <v>5000</v>
      </c>
      <c r="C27" s="207">
        <v>0</v>
      </c>
      <c r="D27" s="207">
        <v>0</v>
      </c>
      <c r="E27" s="207">
        <v>0</v>
      </c>
      <c r="F27" s="207">
        <f t="shared" si="0"/>
        <v>5000</v>
      </c>
    </row>
    <row r="28" spans="1:6" s="63" customFormat="1" x14ac:dyDescent="0.25">
      <c r="A28" s="63" t="s">
        <v>815</v>
      </c>
      <c r="B28" s="207">
        <f t="shared" si="1"/>
        <v>5000</v>
      </c>
      <c r="C28" s="283">
        <f>B7</f>
        <v>10000</v>
      </c>
      <c r="D28" s="283">
        <v>0</v>
      </c>
      <c r="E28" s="283">
        <v>0</v>
      </c>
      <c r="F28" s="283">
        <f t="shared" si="0"/>
        <v>15000</v>
      </c>
    </row>
    <row r="29" spans="1:6" x14ac:dyDescent="0.25">
      <c r="A29" s="15" t="s">
        <v>816</v>
      </c>
      <c r="B29" s="207">
        <f t="shared" si="1"/>
        <v>15000</v>
      </c>
      <c r="C29" s="207">
        <v>10000</v>
      </c>
      <c r="D29" s="207">
        <v>0</v>
      </c>
      <c r="E29" s="207">
        <v>0</v>
      </c>
      <c r="F29" s="207">
        <f t="shared" si="0"/>
        <v>25000</v>
      </c>
    </row>
    <row r="30" spans="1:6" x14ac:dyDescent="0.25">
      <c r="A30" s="15" t="s">
        <v>817</v>
      </c>
      <c r="B30" s="207">
        <f t="shared" si="1"/>
        <v>25000</v>
      </c>
      <c r="C30" s="207">
        <v>10000</v>
      </c>
      <c r="D30" s="207">
        <v>0</v>
      </c>
      <c r="E30" s="207">
        <v>0</v>
      </c>
      <c r="F30" s="207">
        <f t="shared" si="0"/>
        <v>35000</v>
      </c>
    </row>
    <row r="31" spans="1:6" x14ac:dyDescent="0.25">
      <c r="A31" s="15" t="s">
        <v>818</v>
      </c>
      <c r="B31" s="207">
        <f t="shared" si="1"/>
        <v>35000</v>
      </c>
      <c r="C31" s="207">
        <v>0</v>
      </c>
      <c r="D31" s="207">
        <v>0</v>
      </c>
      <c r="E31" s="207">
        <v>0</v>
      </c>
      <c r="F31" s="207">
        <f t="shared" si="0"/>
        <v>35000</v>
      </c>
    </row>
    <row r="32" spans="1:6" x14ac:dyDescent="0.25">
      <c r="A32" s="15" t="s">
        <v>819</v>
      </c>
      <c r="B32" s="207">
        <f t="shared" si="1"/>
        <v>35000</v>
      </c>
      <c r="C32" s="207">
        <v>0</v>
      </c>
      <c r="D32" s="207">
        <v>0</v>
      </c>
      <c r="E32" s="207">
        <v>0</v>
      </c>
      <c r="F32" s="207">
        <f t="shared" si="0"/>
        <v>35000</v>
      </c>
    </row>
    <row r="33" spans="2:6" x14ac:dyDescent="0.25">
      <c r="B33" s="207"/>
      <c r="C33" s="207"/>
      <c r="D33" s="207"/>
      <c r="E33" s="207"/>
      <c r="F33" s="207"/>
    </row>
    <row r="34" spans="2:6" x14ac:dyDescent="0.25">
      <c r="B34" s="207"/>
      <c r="C34" s="207"/>
      <c r="D34" s="207"/>
      <c r="E34" s="207"/>
      <c r="F34" s="207"/>
    </row>
    <row r="35" spans="2:6" x14ac:dyDescent="0.25">
      <c r="B35" s="207"/>
      <c r="C35" s="207"/>
      <c r="D35" s="207"/>
      <c r="E35" s="207"/>
      <c r="F35" s="207"/>
    </row>
    <row r="36" spans="2:6" x14ac:dyDescent="0.25">
      <c r="B36" s="207"/>
      <c r="C36" s="207"/>
      <c r="D36" s="207"/>
      <c r="E36" s="207"/>
      <c r="F36" s="207"/>
    </row>
    <row r="37" spans="2:6" x14ac:dyDescent="0.25">
      <c r="B37" s="207"/>
      <c r="C37" s="207"/>
      <c r="D37" s="207"/>
      <c r="E37" s="207"/>
      <c r="F37" s="207"/>
    </row>
    <row r="38" spans="2:6" x14ac:dyDescent="0.25">
      <c r="B38" s="207"/>
      <c r="C38" s="207"/>
      <c r="D38" s="207"/>
      <c r="E38" s="207"/>
      <c r="F38" s="207"/>
    </row>
    <row r="39" spans="2:6" x14ac:dyDescent="0.25">
      <c r="B39" s="207"/>
      <c r="C39" s="207"/>
      <c r="D39" s="207"/>
      <c r="E39" s="207"/>
      <c r="F39" s="207"/>
    </row>
    <row r="40" spans="2:6" x14ac:dyDescent="0.25">
      <c r="B40" s="207"/>
      <c r="C40" s="207"/>
      <c r="D40" s="207"/>
      <c r="E40" s="207"/>
      <c r="F40" s="207"/>
    </row>
    <row r="41" spans="2:6" x14ac:dyDescent="0.25">
      <c r="B41" s="207"/>
      <c r="C41" s="207"/>
      <c r="D41" s="207"/>
      <c r="E41" s="207"/>
      <c r="F41" s="207"/>
    </row>
    <row r="42" spans="2:6" x14ac:dyDescent="0.25">
      <c r="B42" s="207"/>
      <c r="C42" s="207"/>
      <c r="D42" s="207"/>
      <c r="E42" s="207"/>
      <c r="F42" s="207"/>
    </row>
    <row r="43" spans="2:6" x14ac:dyDescent="0.25">
      <c r="B43" s="207"/>
      <c r="C43" s="207"/>
      <c r="D43" s="207"/>
      <c r="E43" s="207"/>
      <c r="F43" s="207"/>
    </row>
    <row r="44" spans="2:6" x14ac:dyDescent="0.25">
      <c r="B44" s="207"/>
      <c r="C44" s="207"/>
      <c r="D44" s="207"/>
      <c r="E44" s="207"/>
      <c r="F44" s="207"/>
    </row>
    <row r="45" spans="2:6" x14ac:dyDescent="0.25">
      <c r="B45" s="207"/>
      <c r="C45" s="207"/>
      <c r="D45" s="207"/>
      <c r="E45" s="207"/>
      <c r="F45" s="207"/>
    </row>
    <row r="46" spans="2:6" x14ac:dyDescent="0.25">
      <c r="B46" s="207"/>
      <c r="C46" s="207"/>
      <c r="D46" s="207"/>
      <c r="E46" s="207"/>
      <c r="F46" s="207"/>
    </row>
    <row r="47" spans="2:6" x14ac:dyDescent="0.25">
      <c r="B47" s="207"/>
      <c r="C47" s="207"/>
      <c r="D47" s="207"/>
      <c r="E47" s="207"/>
      <c r="F47" s="207"/>
    </row>
    <row r="48" spans="2:6" x14ac:dyDescent="0.25">
      <c r="B48" s="207"/>
      <c r="C48" s="207"/>
      <c r="D48" s="207"/>
      <c r="E48" s="207"/>
      <c r="F48" s="207"/>
    </row>
    <row r="49" spans="2:6" x14ac:dyDescent="0.25">
      <c r="B49" s="207"/>
      <c r="C49" s="207"/>
      <c r="D49" s="207"/>
      <c r="E49" s="207"/>
      <c r="F49" s="207"/>
    </row>
    <row r="50" spans="2:6" x14ac:dyDescent="0.25">
      <c r="B50" s="207"/>
      <c r="C50" s="207"/>
      <c r="D50" s="207"/>
      <c r="E50" s="207"/>
      <c r="F50" s="207"/>
    </row>
    <row r="51" spans="2:6" x14ac:dyDescent="0.25">
      <c r="B51" s="207"/>
      <c r="C51" s="207"/>
      <c r="D51" s="207"/>
      <c r="E51" s="207"/>
      <c r="F51" s="207"/>
    </row>
    <row r="52" spans="2:6" x14ac:dyDescent="0.25">
      <c r="B52" s="207"/>
      <c r="C52" s="207"/>
      <c r="D52" s="207"/>
      <c r="E52" s="207"/>
      <c r="F52" s="207"/>
    </row>
    <row r="53" spans="2:6" x14ac:dyDescent="0.25">
      <c r="B53" s="207"/>
      <c r="C53" s="207"/>
      <c r="D53" s="207"/>
      <c r="E53" s="207"/>
      <c r="F53" s="207"/>
    </row>
    <row r="54" spans="2:6" x14ac:dyDescent="0.25">
      <c r="B54" s="207"/>
      <c r="C54" s="207"/>
      <c r="D54" s="207"/>
      <c r="E54" s="207"/>
      <c r="F54" s="207"/>
    </row>
    <row r="55" spans="2:6" x14ac:dyDescent="0.25">
      <c r="B55" s="207"/>
      <c r="C55" s="207"/>
      <c r="D55" s="207"/>
      <c r="E55" s="207"/>
      <c r="F55" s="207"/>
    </row>
    <row r="56" spans="2:6" x14ac:dyDescent="0.25">
      <c r="B56" s="207"/>
      <c r="C56" s="207"/>
      <c r="D56" s="207"/>
      <c r="E56" s="207"/>
      <c r="F56" s="207"/>
    </row>
  </sheetData>
  <mergeCells count="6">
    <mergeCell ref="A22:F22"/>
    <mergeCell ref="A1:F1"/>
    <mergeCell ref="A2:F2"/>
    <mergeCell ref="A9:F9"/>
    <mergeCell ref="A16:F16"/>
    <mergeCell ref="A19:F19"/>
  </mergeCells>
  <dataValidations count="2">
    <dataValidation type="list" allowBlank="1" showInputMessage="1" showErrorMessage="1" prompt="Select from drop-down list" sqref="D13" xr:uid="{9343B7B6-DAC0-4BC0-A9DA-BDEF546600D6}">
      <formula1>"Reduce Cost, Cost Unchanged, Increase Cost"</formula1>
    </dataValidation>
    <dataValidation type="list" allowBlank="1" showInputMessage="1" showErrorMessage="1" prompt="Select from drop-down list" sqref="B12" xr:uid="{01600C87-1EAA-47CE-82CB-76ECE74E3DA3}">
      <formula1>"Public Safety, To Maintain Services, Continuation of Prior Funding"</formula1>
    </dataValidation>
  </dataValidations>
  <printOptions horizontalCentered="1"/>
  <pageMargins left="0.7" right="0.7" top="0.75" bottom="0.75" header="0.3" footer="0.3"/>
  <pageSetup scale="91" orientation="landscape" r:id="rId1"/>
  <headerFooter>
    <oddFooter>&amp;R&amp;P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0A1DE-1E98-4E9C-8F5F-F238B492251F}">
  <sheetPr>
    <pageSetUpPr fitToPage="1"/>
  </sheetPr>
  <dimension ref="A1:F54"/>
  <sheetViews>
    <sheetView view="pageLayout" zoomScaleNormal="100" workbookViewId="0">
      <selection activeCell="K17" sqref="K17"/>
    </sheetView>
  </sheetViews>
  <sheetFormatPr defaultRowHeight="15.75" x14ac:dyDescent="0.25"/>
  <cols>
    <col min="1" max="1" width="21.7109375" style="15" customWidth="1"/>
    <col min="2" max="3" width="16.7109375" style="15" customWidth="1"/>
    <col min="4" max="4" width="21.7109375" style="15" customWidth="1"/>
    <col min="5" max="6" width="16.7109375" style="15" customWidth="1"/>
    <col min="7" max="16384" width="9.140625" style="15"/>
  </cols>
  <sheetData>
    <row r="1" spans="1:6" x14ac:dyDescent="0.25">
      <c r="A1" s="345" t="s">
        <v>787</v>
      </c>
      <c r="B1" s="345"/>
      <c r="C1" s="345"/>
      <c r="D1" s="345"/>
      <c r="E1" s="345"/>
      <c r="F1" s="345"/>
    </row>
    <row r="2" spans="1:6" x14ac:dyDescent="0.25">
      <c r="A2" s="345" t="s">
        <v>788</v>
      </c>
      <c r="B2" s="345"/>
      <c r="C2" s="345"/>
      <c r="D2" s="345"/>
      <c r="E2" s="345"/>
      <c r="F2" s="345"/>
    </row>
    <row r="4" spans="1:6" x14ac:dyDescent="0.25">
      <c r="A4" s="63" t="s">
        <v>789</v>
      </c>
      <c r="B4" s="15" t="s">
        <v>774</v>
      </c>
    </row>
    <row r="5" spans="1:6" x14ac:dyDescent="0.25">
      <c r="A5" s="63" t="s">
        <v>790</v>
      </c>
      <c r="B5" s="15" t="s">
        <v>846</v>
      </c>
    </row>
    <row r="6" spans="1:6" x14ac:dyDescent="0.25">
      <c r="A6" s="63" t="s">
        <v>791</v>
      </c>
      <c r="B6" s="15" t="s">
        <v>847</v>
      </c>
    </row>
    <row r="7" spans="1:6" x14ac:dyDescent="0.25">
      <c r="A7" s="63" t="s">
        <v>793</v>
      </c>
      <c r="B7" s="280">
        <v>50000</v>
      </c>
    </row>
    <row r="9" spans="1:6" x14ac:dyDescent="0.25">
      <c r="A9" s="306" t="s">
        <v>794</v>
      </c>
      <c r="B9" s="306"/>
      <c r="C9" s="306"/>
      <c r="D9" s="306"/>
      <c r="E9" s="306"/>
      <c r="F9" s="306"/>
    </row>
    <row r="10" spans="1:6" x14ac:dyDescent="0.25">
      <c r="A10" s="63" t="s">
        <v>795</v>
      </c>
      <c r="B10" s="15">
        <v>2025</v>
      </c>
      <c r="D10" s="63" t="s">
        <v>796</v>
      </c>
      <c r="E10" s="15" t="s">
        <v>848</v>
      </c>
    </row>
    <row r="11" spans="1:6" x14ac:dyDescent="0.25">
      <c r="A11" s="63" t="s">
        <v>797</v>
      </c>
      <c r="B11" s="280">
        <v>50000</v>
      </c>
      <c r="D11" s="63" t="s">
        <v>798</v>
      </c>
      <c r="E11" s="15" t="s">
        <v>849</v>
      </c>
    </row>
    <row r="12" spans="1:6" x14ac:dyDescent="0.25">
      <c r="A12" s="63" t="s">
        <v>799</v>
      </c>
      <c r="B12" s="15" t="s">
        <v>209</v>
      </c>
      <c r="D12" s="63" t="s">
        <v>801</v>
      </c>
      <c r="E12" s="15" t="s">
        <v>850</v>
      </c>
    </row>
    <row r="13" spans="1:6" x14ac:dyDescent="0.25">
      <c r="A13" s="63" t="s">
        <v>802</v>
      </c>
      <c r="D13" s="15" t="s">
        <v>803</v>
      </c>
    </row>
    <row r="15" spans="1:6" x14ac:dyDescent="0.25">
      <c r="A15" s="63" t="s">
        <v>804</v>
      </c>
    </row>
    <row r="16" spans="1:6" ht="96" customHeight="1" x14ac:dyDescent="0.25">
      <c r="A16" s="343" t="s">
        <v>851</v>
      </c>
      <c r="B16" s="343"/>
      <c r="C16" s="343"/>
      <c r="D16" s="343"/>
      <c r="E16" s="343"/>
      <c r="F16" s="343"/>
    </row>
    <row r="18" spans="1:6" x14ac:dyDescent="0.25">
      <c r="A18" s="63" t="s">
        <v>805</v>
      </c>
    </row>
    <row r="19" spans="1:6" ht="66" customHeight="1" x14ac:dyDescent="0.25">
      <c r="A19" s="343" t="s">
        <v>852</v>
      </c>
      <c r="B19" s="343"/>
      <c r="C19" s="343"/>
      <c r="D19" s="343"/>
      <c r="E19" s="343"/>
      <c r="F19" s="343"/>
    </row>
    <row r="20" spans="1:6" ht="15.75" customHeight="1" x14ac:dyDescent="0.25">
      <c r="A20" s="191"/>
      <c r="B20" s="191"/>
      <c r="C20" s="191"/>
    </row>
    <row r="22" spans="1:6" x14ac:dyDescent="0.25">
      <c r="A22" s="306" t="s">
        <v>807</v>
      </c>
      <c r="B22" s="306"/>
      <c r="C22" s="306"/>
      <c r="D22" s="306"/>
      <c r="E22" s="306"/>
      <c r="F22" s="306"/>
    </row>
    <row r="23" spans="1:6" ht="31.5" customHeight="1" x14ac:dyDescent="0.25">
      <c r="A23" s="281" t="s">
        <v>752</v>
      </c>
      <c r="B23" s="282" t="s">
        <v>808</v>
      </c>
      <c r="C23" s="281" t="s">
        <v>294</v>
      </c>
      <c r="D23" s="281" t="s">
        <v>756</v>
      </c>
      <c r="E23" s="281" t="s">
        <v>809</v>
      </c>
      <c r="F23" s="282" t="s">
        <v>810</v>
      </c>
    </row>
    <row r="24" spans="1:6" x14ac:dyDescent="0.25">
      <c r="A24" s="15" t="s">
        <v>813</v>
      </c>
      <c r="B24" s="207">
        <v>0</v>
      </c>
      <c r="C24" s="207">
        <v>0</v>
      </c>
      <c r="D24" s="207">
        <v>0</v>
      </c>
      <c r="E24" s="207">
        <v>0</v>
      </c>
      <c r="F24" s="207">
        <f t="shared" ref="F24:F30" si="0">B24+C24+D24+E24</f>
        <v>0</v>
      </c>
    </row>
    <row r="25" spans="1:6" x14ac:dyDescent="0.25">
      <c r="A25" s="63" t="s">
        <v>853</v>
      </c>
      <c r="B25" s="207">
        <f>F24</f>
        <v>0</v>
      </c>
      <c r="C25" s="207">
        <v>0</v>
      </c>
      <c r="D25" s="207">
        <v>85000</v>
      </c>
      <c r="E25" s="207">
        <v>-49051</v>
      </c>
      <c r="F25" s="207">
        <f>B25+C25+D25+E25</f>
        <v>35949</v>
      </c>
    </row>
    <row r="26" spans="1:6" s="63" customFormat="1" x14ac:dyDescent="0.25">
      <c r="A26" s="15" t="s">
        <v>854</v>
      </c>
      <c r="B26" s="207">
        <f t="shared" ref="B26:B30" si="1">F25</f>
        <v>35949</v>
      </c>
      <c r="C26" s="283"/>
      <c r="D26" s="283">
        <v>50000</v>
      </c>
      <c r="E26" s="283">
        <v>-50000</v>
      </c>
      <c r="F26" s="283">
        <f t="shared" si="0"/>
        <v>35949</v>
      </c>
    </row>
    <row r="27" spans="1:6" x14ac:dyDescent="0.25">
      <c r="A27" s="15" t="s">
        <v>816</v>
      </c>
      <c r="B27" s="207">
        <f t="shared" si="1"/>
        <v>35949</v>
      </c>
      <c r="C27" s="207">
        <v>0</v>
      </c>
      <c r="D27" s="207">
        <v>0</v>
      </c>
      <c r="E27" s="207">
        <v>0</v>
      </c>
      <c r="F27" s="207">
        <f t="shared" si="0"/>
        <v>35949</v>
      </c>
    </row>
    <row r="28" spans="1:6" x14ac:dyDescent="0.25">
      <c r="A28" s="15" t="s">
        <v>817</v>
      </c>
      <c r="B28" s="207">
        <f t="shared" si="1"/>
        <v>35949</v>
      </c>
      <c r="C28" s="207">
        <v>0</v>
      </c>
      <c r="D28" s="207">
        <v>0</v>
      </c>
      <c r="E28" s="207">
        <v>0</v>
      </c>
      <c r="F28" s="207">
        <f t="shared" si="0"/>
        <v>35949</v>
      </c>
    </row>
    <row r="29" spans="1:6" x14ac:dyDescent="0.25">
      <c r="A29" s="15" t="s">
        <v>818</v>
      </c>
      <c r="B29" s="207">
        <f t="shared" si="1"/>
        <v>35949</v>
      </c>
      <c r="C29" s="207">
        <v>0</v>
      </c>
      <c r="D29" s="207">
        <v>0</v>
      </c>
      <c r="E29" s="207">
        <v>0</v>
      </c>
      <c r="F29" s="207">
        <f t="shared" si="0"/>
        <v>35949</v>
      </c>
    </row>
    <row r="30" spans="1:6" x14ac:dyDescent="0.25">
      <c r="A30" s="15" t="s">
        <v>819</v>
      </c>
      <c r="B30" s="207">
        <f t="shared" si="1"/>
        <v>35949</v>
      </c>
      <c r="C30" s="207"/>
      <c r="D30" s="207">
        <v>0</v>
      </c>
      <c r="E30" s="207">
        <v>0</v>
      </c>
      <c r="F30" s="207">
        <f t="shared" si="0"/>
        <v>35949</v>
      </c>
    </row>
    <row r="31" spans="1:6" x14ac:dyDescent="0.25">
      <c r="B31" s="207"/>
      <c r="C31" s="207"/>
      <c r="D31" s="207"/>
      <c r="E31" s="207"/>
      <c r="F31" s="207"/>
    </row>
    <row r="32" spans="1:6" x14ac:dyDescent="0.25">
      <c r="B32" s="207"/>
      <c r="C32" s="207"/>
      <c r="D32" s="207"/>
      <c r="E32" s="207"/>
      <c r="F32" s="207"/>
    </row>
    <row r="33" spans="2:6" x14ac:dyDescent="0.25">
      <c r="B33" s="207"/>
      <c r="C33" s="207"/>
      <c r="D33" s="207"/>
      <c r="E33" s="207"/>
      <c r="F33" s="207"/>
    </row>
    <row r="34" spans="2:6" x14ac:dyDescent="0.25">
      <c r="B34" s="207"/>
      <c r="C34" s="207"/>
      <c r="D34" s="207"/>
      <c r="E34" s="207"/>
      <c r="F34" s="207"/>
    </row>
    <row r="35" spans="2:6" x14ac:dyDescent="0.25">
      <c r="B35" s="207"/>
      <c r="C35" s="207"/>
      <c r="D35" s="207"/>
      <c r="E35" s="207"/>
      <c r="F35" s="207"/>
    </row>
    <row r="36" spans="2:6" x14ac:dyDescent="0.25">
      <c r="B36" s="207"/>
      <c r="C36" s="207"/>
      <c r="D36" s="207"/>
      <c r="E36" s="207"/>
      <c r="F36" s="207"/>
    </row>
    <row r="37" spans="2:6" x14ac:dyDescent="0.25">
      <c r="B37" s="207"/>
      <c r="C37" s="207"/>
      <c r="D37" s="207"/>
      <c r="E37" s="207"/>
      <c r="F37" s="207"/>
    </row>
    <row r="38" spans="2:6" x14ac:dyDescent="0.25">
      <c r="B38" s="207"/>
      <c r="C38" s="207"/>
      <c r="D38" s="207"/>
      <c r="E38" s="207"/>
      <c r="F38" s="207"/>
    </row>
    <row r="39" spans="2:6" x14ac:dyDescent="0.25">
      <c r="B39" s="207"/>
      <c r="C39" s="207"/>
      <c r="D39" s="207"/>
      <c r="E39" s="207"/>
      <c r="F39" s="207"/>
    </row>
    <row r="40" spans="2:6" x14ac:dyDescent="0.25">
      <c r="B40" s="207"/>
      <c r="C40" s="207"/>
      <c r="D40" s="207"/>
      <c r="E40" s="207"/>
      <c r="F40" s="207"/>
    </row>
    <row r="41" spans="2:6" x14ac:dyDescent="0.25">
      <c r="B41" s="207"/>
      <c r="C41" s="207"/>
      <c r="D41" s="207"/>
      <c r="E41" s="207"/>
      <c r="F41" s="207"/>
    </row>
    <row r="42" spans="2:6" x14ac:dyDescent="0.25">
      <c r="B42" s="207"/>
      <c r="C42" s="207"/>
      <c r="D42" s="207"/>
      <c r="E42" s="207"/>
      <c r="F42" s="207"/>
    </row>
    <row r="43" spans="2:6" x14ac:dyDescent="0.25">
      <c r="B43" s="207"/>
      <c r="C43" s="207"/>
      <c r="D43" s="207"/>
      <c r="E43" s="207"/>
      <c r="F43" s="207"/>
    </row>
    <row r="44" spans="2:6" x14ac:dyDescent="0.25">
      <c r="B44" s="207"/>
      <c r="C44" s="207"/>
      <c r="D44" s="207"/>
      <c r="E44" s="207"/>
      <c r="F44" s="207"/>
    </row>
    <row r="45" spans="2:6" x14ac:dyDescent="0.25">
      <c r="B45" s="207"/>
      <c r="C45" s="207"/>
      <c r="D45" s="207"/>
      <c r="E45" s="207"/>
      <c r="F45" s="207"/>
    </row>
    <row r="46" spans="2:6" x14ac:dyDescent="0.25">
      <c r="B46" s="207"/>
      <c r="C46" s="207"/>
      <c r="D46" s="207"/>
      <c r="E46" s="207"/>
      <c r="F46" s="207"/>
    </row>
    <row r="47" spans="2:6" x14ac:dyDescent="0.25">
      <c r="B47" s="207"/>
      <c r="C47" s="207"/>
      <c r="D47" s="207"/>
      <c r="E47" s="207"/>
      <c r="F47" s="207"/>
    </row>
    <row r="48" spans="2:6" x14ac:dyDescent="0.25">
      <c r="B48" s="207"/>
      <c r="C48" s="207"/>
      <c r="D48" s="207"/>
      <c r="E48" s="207"/>
      <c r="F48" s="207"/>
    </row>
    <row r="49" spans="2:6" x14ac:dyDescent="0.25">
      <c r="B49" s="207"/>
      <c r="C49" s="207"/>
      <c r="D49" s="207"/>
      <c r="E49" s="207"/>
      <c r="F49" s="207"/>
    </row>
    <row r="50" spans="2:6" x14ac:dyDescent="0.25">
      <c r="B50" s="207"/>
      <c r="C50" s="207"/>
      <c r="D50" s="207"/>
      <c r="E50" s="207"/>
      <c r="F50" s="207"/>
    </row>
    <row r="51" spans="2:6" x14ac:dyDescent="0.25">
      <c r="B51" s="207"/>
      <c r="C51" s="207"/>
      <c r="D51" s="207"/>
      <c r="E51" s="207"/>
      <c r="F51" s="207"/>
    </row>
    <row r="52" spans="2:6" x14ac:dyDescent="0.25">
      <c r="B52" s="207"/>
      <c r="C52" s="207"/>
      <c r="D52" s="207"/>
      <c r="E52" s="207"/>
      <c r="F52" s="207"/>
    </row>
    <row r="53" spans="2:6" x14ac:dyDescent="0.25">
      <c r="B53" s="207"/>
      <c r="C53" s="207"/>
      <c r="D53" s="207"/>
      <c r="E53" s="207"/>
      <c r="F53" s="207"/>
    </row>
    <row r="54" spans="2:6" x14ac:dyDescent="0.25">
      <c r="B54" s="207"/>
      <c r="C54" s="207"/>
      <c r="D54" s="207"/>
      <c r="E54" s="207"/>
      <c r="F54" s="207"/>
    </row>
  </sheetData>
  <mergeCells count="6">
    <mergeCell ref="A22:F22"/>
    <mergeCell ref="A1:F1"/>
    <mergeCell ref="A2:F2"/>
    <mergeCell ref="A9:F9"/>
    <mergeCell ref="A16:F16"/>
    <mergeCell ref="A19:F19"/>
  </mergeCells>
  <dataValidations count="2">
    <dataValidation type="list" allowBlank="1" showInputMessage="1" showErrorMessage="1" prompt="Select from drop-down list" sqref="D13" xr:uid="{E2C62884-1CF4-4E21-8BF7-874B66561852}">
      <formula1>"Reduce Cost, Cost Unchanged, Increase Cost"</formula1>
    </dataValidation>
    <dataValidation type="list" allowBlank="1" showInputMessage="1" showErrorMessage="1" prompt="Select from drop-down list" sqref="B12" xr:uid="{972AF6A6-3CFD-495C-B457-6A28C11DFA48}">
      <formula1>"Public Safety, To Maintain Services, Continuation of Prior Funding"</formula1>
    </dataValidation>
  </dataValidations>
  <printOptions horizontalCentered="1"/>
  <pageMargins left="0.7" right="0.7" top="0.75" bottom="0.75" header="0.3" footer="0.3"/>
  <pageSetup scale="83" orientation="landscape" r:id="rId1"/>
  <headerFooter>
    <oddFooter>&amp;R&amp;P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934EA-DC15-4D8C-A032-688C6750B5B1}">
  <sheetPr>
    <pageSetUpPr fitToPage="1"/>
  </sheetPr>
  <dimension ref="A1:F56"/>
  <sheetViews>
    <sheetView view="pageLayout" topLeftCell="A10" zoomScaleNormal="100" workbookViewId="0">
      <selection activeCell="K17" sqref="K17"/>
    </sheetView>
  </sheetViews>
  <sheetFormatPr defaultRowHeight="15.75" x14ac:dyDescent="0.25"/>
  <cols>
    <col min="1" max="1" width="21.7109375" style="15" customWidth="1"/>
    <col min="2" max="3" width="16.7109375" style="15" customWidth="1"/>
    <col min="4" max="4" width="21.7109375" style="15" customWidth="1"/>
    <col min="5" max="6" width="16.7109375" style="15" customWidth="1"/>
    <col min="7" max="16384" width="9.140625" style="15"/>
  </cols>
  <sheetData>
    <row r="1" spans="1:6" x14ac:dyDescent="0.25">
      <c r="A1" s="345" t="s">
        <v>787</v>
      </c>
      <c r="B1" s="345"/>
      <c r="C1" s="345"/>
      <c r="D1" s="345"/>
      <c r="E1" s="345"/>
      <c r="F1" s="345"/>
    </row>
    <row r="2" spans="1:6" x14ac:dyDescent="0.25">
      <c r="A2" s="345" t="s">
        <v>788</v>
      </c>
      <c r="B2" s="345"/>
      <c r="C2" s="345"/>
      <c r="D2" s="345"/>
      <c r="E2" s="345"/>
      <c r="F2" s="345"/>
    </row>
    <row r="4" spans="1:6" x14ac:dyDescent="0.25">
      <c r="A4" s="63" t="s">
        <v>789</v>
      </c>
      <c r="B4" s="15" t="s">
        <v>855</v>
      </c>
    </row>
    <row r="5" spans="1:6" x14ac:dyDescent="0.25">
      <c r="A5" s="63" t="s">
        <v>790</v>
      </c>
      <c r="B5" s="15" t="s">
        <v>846</v>
      </c>
    </row>
    <row r="6" spans="1:6" x14ac:dyDescent="0.25">
      <c r="A6" s="63" t="s">
        <v>791</v>
      </c>
      <c r="B6" s="15" t="s">
        <v>856</v>
      </c>
    </row>
    <row r="7" spans="1:6" x14ac:dyDescent="0.25">
      <c r="A7" s="63" t="s">
        <v>793</v>
      </c>
      <c r="B7" s="276">
        <v>10000</v>
      </c>
    </row>
    <row r="9" spans="1:6" x14ac:dyDescent="0.25">
      <c r="A9" s="306" t="s">
        <v>794</v>
      </c>
      <c r="B9" s="306"/>
      <c r="C9" s="306"/>
      <c r="D9" s="306"/>
      <c r="E9" s="306"/>
      <c r="F9" s="306"/>
    </row>
    <row r="10" spans="1:6" x14ac:dyDescent="0.25">
      <c r="A10" s="63" t="s">
        <v>795</v>
      </c>
      <c r="B10" s="15">
        <v>2022</v>
      </c>
      <c r="D10" s="63" t="s">
        <v>796</v>
      </c>
      <c r="E10" s="15" t="s">
        <v>842</v>
      </c>
    </row>
    <row r="11" spans="1:6" x14ac:dyDescent="0.25">
      <c r="A11" s="63" t="s">
        <v>797</v>
      </c>
      <c r="B11" s="276">
        <v>50000</v>
      </c>
      <c r="D11" s="63" t="s">
        <v>798</v>
      </c>
      <c r="E11" s="15" t="s">
        <v>849</v>
      </c>
    </row>
    <row r="12" spans="1:6" x14ac:dyDescent="0.25">
      <c r="A12" s="63" t="s">
        <v>799</v>
      </c>
      <c r="B12" s="15" t="s">
        <v>209</v>
      </c>
      <c r="D12" s="63" t="s">
        <v>801</v>
      </c>
      <c r="E12" s="15" t="s">
        <v>857</v>
      </c>
    </row>
    <row r="13" spans="1:6" x14ac:dyDescent="0.25">
      <c r="A13" s="63" t="s">
        <v>802</v>
      </c>
      <c r="D13" s="15" t="s">
        <v>803</v>
      </c>
    </row>
    <row r="15" spans="1:6" x14ac:dyDescent="0.25">
      <c r="A15" s="63" t="s">
        <v>804</v>
      </c>
    </row>
    <row r="16" spans="1:6" ht="63" customHeight="1" x14ac:dyDescent="0.25">
      <c r="A16" s="343" t="s">
        <v>858</v>
      </c>
      <c r="B16" s="343"/>
      <c r="C16" s="343"/>
      <c r="D16" s="343"/>
      <c r="E16" s="343"/>
      <c r="F16" s="343"/>
    </row>
    <row r="18" spans="1:6" x14ac:dyDescent="0.25">
      <c r="A18" s="63" t="s">
        <v>805</v>
      </c>
    </row>
    <row r="19" spans="1:6" ht="66" customHeight="1" x14ac:dyDescent="0.25">
      <c r="A19" s="343" t="s">
        <v>859</v>
      </c>
      <c r="B19" s="343"/>
      <c r="C19" s="343"/>
      <c r="D19" s="343"/>
      <c r="E19" s="343"/>
      <c r="F19" s="343"/>
    </row>
    <row r="22" spans="1:6" x14ac:dyDescent="0.25">
      <c r="A22" s="306" t="s">
        <v>807</v>
      </c>
      <c r="B22" s="306"/>
      <c r="C22" s="306"/>
      <c r="D22" s="306"/>
      <c r="E22" s="306"/>
      <c r="F22" s="306"/>
    </row>
    <row r="23" spans="1:6" ht="31.5" customHeight="1" x14ac:dyDescent="0.25">
      <c r="A23" s="281" t="s">
        <v>752</v>
      </c>
      <c r="B23" s="282" t="s">
        <v>808</v>
      </c>
      <c r="C23" s="281" t="s">
        <v>294</v>
      </c>
      <c r="D23" s="281" t="s">
        <v>756</v>
      </c>
      <c r="E23" s="281" t="s">
        <v>809</v>
      </c>
      <c r="F23" s="282" t="s">
        <v>810</v>
      </c>
    </row>
    <row r="24" spans="1:6" x14ac:dyDescent="0.25">
      <c r="A24" s="15" t="s">
        <v>811</v>
      </c>
      <c r="B24" s="207">
        <v>20000</v>
      </c>
      <c r="C24" s="207">
        <v>10000</v>
      </c>
      <c r="D24" s="207">
        <v>0</v>
      </c>
      <c r="E24" s="207">
        <v>0</v>
      </c>
      <c r="F24" s="207">
        <f t="shared" ref="F24:F32" si="0">B24+C24+D24+E24</f>
        <v>30000</v>
      </c>
    </row>
    <row r="25" spans="1:6" x14ac:dyDescent="0.25">
      <c r="A25" s="15" t="s">
        <v>812</v>
      </c>
      <c r="B25" s="207">
        <f t="shared" ref="B25:B32" si="1">F24</f>
        <v>30000</v>
      </c>
      <c r="C25" s="207">
        <v>10000</v>
      </c>
      <c r="D25" s="207">
        <v>0</v>
      </c>
      <c r="E25" s="207">
        <v>-14510</v>
      </c>
      <c r="F25" s="207">
        <f t="shared" si="0"/>
        <v>25490</v>
      </c>
    </row>
    <row r="26" spans="1:6" x14ac:dyDescent="0.25">
      <c r="A26" s="15" t="s">
        <v>813</v>
      </c>
      <c r="B26" s="207">
        <f t="shared" si="1"/>
        <v>25490</v>
      </c>
      <c r="C26" s="207">
        <v>10000</v>
      </c>
      <c r="D26" s="207">
        <v>0</v>
      </c>
      <c r="E26" s="207">
        <v>-38009</v>
      </c>
      <c r="F26" s="207">
        <f t="shared" si="0"/>
        <v>-2519</v>
      </c>
    </row>
    <row r="27" spans="1:6" x14ac:dyDescent="0.25">
      <c r="A27" s="15" t="s">
        <v>814</v>
      </c>
      <c r="B27" s="207">
        <f t="shared" si="1"/>
        <v>-2519</v>
      </c>
      <c r="C27" s="207">
        <v>10000</v>
      </c>
      <c r="D27" s="207">
        <v>0</v>
      </c>
      <c r="E27" s="207">
        <v>-3723</v>
      </c>
      <c r="F27" s="207">
        <f t="shared" si="0"/>
        <v>3758</v>
      </c>
    </row>
    <row r="28" spans="1:6" s="63" customFormat="1" x14ac:dyDescent="0.25">
      <c r="A28" s="63" t="s">
        <v>815</v>
      </c>
      <c r="B28" s="283">
        <f t="shared" si="1"/>
        <v>3758</v>
      </c>
      <c r="C28" s="283">
        <f>B7</f>
        <v>10000</v>
      </c>
      <c r="D28" s="283">
        <v>0</v>
      </c>
      <c r="E28" s="283">
        <v>0</v>
      </c>
      <c r="F28" s="283">
        <f t="shared" si="0"/>
        <v>13758</v>
      </c>
    </row>
    <row r="29" spans="1:6" x14ac:dyDescent="0.25">
      <c r="A29" s="15" t="s">
        <v>816</v>
      </c>
      <c r="B29" s="207">
        <f t="shared" si="1"/>
        <v>13758</v>
      </c>
      <c r="C29" s="207">
        <v>10000</v>
      </c>
      <c r="D29" s="207">
        <v>0</v>
      </c>
      <c r="E29" s="207">
        <v>0</v>
      </c>
      <c r="F29" s="207">
        <f t="shared" si="0"/>
        <v>23758</v>
      </c>
    </row>
    <row r="30" spans="1:6" x14ac:dyDescent="0.25">
      <c r="A30" s="15" t="s">
        <v>817</v>
      </c>
      <c r="B30" s="207">
        <f t="shared" si="1"/>
        <v>23758</v>
      </c>
      <c r="C30" s="207">
        <v>10000</v>
      </c>
      <c r="D30" s="207">
        <v>0</v>
      </c>
      <c r="E30" s="207">
        <v>0</v>
      </c>
      <c r="F30" s="207">
        <f t="shared" si="0"/>
        <v>33758</v>
      </c>
    </row>
    <row r="31" spans="1:6" x14ac:dyDescent="0.25">
      <c r="A31" s="15" t="s">
        <v>818</v>
      </c>
      <c r="B31" s="207">
        <f t="shared" si="1"/>
        <v>33758</v>
      </c>
      <c r="C31" s="207">
        <v>10000</v>
      </c>
      <c r="D31" s="207">
        <v>0</v>
      </c>
      <c r="E31" s="207">
        <v>0</v>
      </c>
      <c r="F31" s="207">
        <f t="shared" si="0"/>
        <v>43758</v>
      </c>
    </row>
    <row r="32" spans="1:6" x14ac:dyDescent="0.25">
      <c r="A32" s="15" t="s">
        <v>819</v>
      </c>
      <c r="B32" s="207">
        <f t="shared" si="1"/>
        <v>43758</v>
      </c>
      <c r="C32" s="207">
        <v>10000</v>
      </c>
      <c r="D32" s="207">
        <v>0</v>
      </c>
      <c r="E32" s="207">
        <v>0</v>
      </c>
      <c r="F32" s="207">
        <f t="shared" si="0"/>
        <v>53758</v>
      </c>
    </row>
    <row r="33" spans="2:6" x14ac:dyDescent="0.25">
      <c r="B33" s="207"/>
      <c r="C33" s="207"/>
      <c r="D33" s="207"/>
      <c r="E33" s="207"/>
      <c r="F33" s="207"/>
    </row>
    <row r="34" spans="2:6" x14ac:dyDescent="0.25">
      <c r="B34" s="207"/>
      <c r="C34" s="207"/>
      <c r="D34" s="207"/>
      <c r="E34" s="207"/>
      <c r="F34" s="207"/>
    </row>
    <row r="35" spans="2:6" x14ac:dyDescent="0.25">
      <c r="B35" s="207"/>
      <c r="C35" s="207"/>
      <c r="D35" s="207"/>
      <c r="E35" s="207"/>
      <c r="F35" s="207"/>
    </row>
    <row r="36" spans="2:6" x14ac:dyDescent="0.25">
      <c r="B36" s="207"/>
      <c r="C36" s="207"/>
      <c r="D36" s="207"/>
      <c r="E36" s="207"/>
      <c r="F36" s="207"/>
    </row>
    <row r="37" spans="2:6" x14ac:dyDescent="0.25">
      <c r="B37" s="207"/>
      <c r="C37" s="207"/>
      <c r="D37" s="207"/>
      <c r="E37" s="207"/>
      <c r="F37" s="207"/>
    </row>
    <row r="38" spans="2:6" x14ac:dyDescent="0.25">
      <c r="B38" s="207"/>
      <c r="C38" s="207"/>
      <c r="D38" s="207"/>
      <c r="E38" s="207"/>
      <c r="F38" s="207"/>
    </row>
    <row r="39" spans="2:6" x14ac:dyDescent="0.25">
      <c r="B39" s="207"/>
      <c r="C39" s="207"/>
      <c r="D39" s="207"/>
      <c r="E39" s="207"/>
      <c r="F39" s="207"/>
    </row>
    <row r="40" spans="2:6" x14ac:dyDescent="0.25">
      <c r="B40" s="207"/>
      <c r="C40" s="207"/>
      <c r="D40" s="207"/>
      <c r="E40" s="207"/>
      <c r="F40" s="207"/>
    </row>
    <row r="41" spans="2:6" x14ac:dyDescent="0.25">
      <c r="B41" s="207"/>
      <c r="C41" s="207"/>
      <c r="D41" s="207"/>
      <c r="E41" s="207"/>
      <c r="F41" s="207"/>
    </row>
    <row r="42" spans="2:6" x14ac:dyDescent="0.25">
      <c r="B42" s="207"/>
      <c r="C42" s="207"/>
      <c r="D42" s="207"/>
      <c r="E42" s="207"/>
      <c r="F42" s="207"/>
    </row>
    <row r="43" spans="2:6" x14ac:dyDescent="0.25">
      <c r="B43" s="207"/>
      <c r="C43" s="207"/>
      <c r="D43" s="207"/>
      <c r="E43" s="207"/>
      <c r="F43" s="207"/>
    </row>
    <row r="44" spans="2:6" x14ac:dyDescent="0.25">
      <c r="B44" s="207"/>
      <c r="C44" s="207"/>
      <c r="D44" s="207"/>
      <c r="E44" s="207"/>
      <c r="F44" s="207"/>
    </row>
    <row r="45" spans="2:6" x14ac:dyDescent="0.25">
      <c r="B45" s="207"/>
      <c r="C45" s="207"/>
      <c r="D45" s="207"/>
      <c r="E45" s="207"/>
      <c r="F45" s="207"/>
    </row>
    <row r="46" spans="2:6" x14ac:dyDescent="0.25">
      <c r="B46" s="207"/>
      <c r="C46" s="207"/>
      <c r="D46" s="207"/>
      <c r="E46" s="207"/>
      <c r="F46" s="207"/>
    </row>
    <row r="47" spans="2:6" x14ac:dyDescent="0.25">
      <c r="B47" s="207"/>
      <c r="C47" s="207"/>
      <c r="D47" s="207"/>
      <c r="E47" s="207"/>
      <c r="F47" s="207"/>
    </row>
    <row r="48" spans="2:6" x14ac:dyDescent="0.25">
      <c r="B48" s="207"/>
      <c r="C48" s="207"/>
      <c r="D48" s="207"/>
      <c r="E48" s="207"/>
      <c r="F48" s="207"/>
    </row>
    <row r="49" spans="2:6" x14ac:dyDescent="0.25">
      <c r="B49" s="207"/>
      <c r="C49" s="207"/>
      <c r="D49" s="207"/>
      <c r="E49" s="207"/>
      <c r="F49" s="207"/>
    </row>
    <row r="50" spans="2:6" x14ac:dyDescent="0.25">
      <c r="B50" s="207"/>
      <c r="C50" s="207"/>
      <c r="D50" s="207"/>
      <c r="E50" s="207"/>
      <c r="F50" s="207"/>
    </row>
    <row r="51" spans="2:6" x14ac:dyDescent="0.25">
      <c r="B51" s="207"/>
      <c r="C51" s="207"/>
      <c r="D51" s="207"/>
      <c r="E51" s="207"/>
      <c r="F51" s="207"/>
    </row>
    <row r="52" spans="2:6" x14ac:dyDescent="0.25">
      <c r="B52" s="207"/>
      <c r="C52" s="207"/>
      <c r="D52" s="207"/>
      <c r="E52" s="207"/>
      <c r="F52" s="207"/>
    </row>
    <row r="53" spans="2:6" x14ac:dyDescent="0.25">
      <c r="B53" s="207"/>
      <c r="C53" s="207"/>
      <c r="D53" s="207"/>
      <c r="E53" s="207"/>
      <c r="F53" s="207"/>
    </row>
    <row r="54" spans="2:6" x14ac:dyDescent="0.25">
      <c r="B54" s="207"/>
      <c r="C54" s="207"/>
      <c r="D54" s="207"/>
      <c r="E54" s="207"/>
      <c r="F54" s="207"/>
    </row>
    <row r="55" spans="2:6" x14ac:dyDescent="0.25">
      <c r="B55" s="207"/>
      <c r="C55" s="207"/>
      <c r="D55" s="207"/>
      <c r="E55" s="207"/>
      <c r="F55" s="207"/>
    </row>
    <row r="56" spans="2:6" x14ac:dyDescent="0.25">
      <c r="B56" s="207"/>
      <c r="C56" s="207"/>
      <c r="D56" s="207"/>
      <c r="E56" s="207"/>
      <c r="F56" s="207"/>
    </row>
  </sheetData>
  <mergeCells count="6">
    <mergeCell ref="A22:F22"/>
    <mergeCell ref="A1:F1"/>
    <mergeCell ref="A2:F2"/>
    <mergeCell ref="A9:F9"/>
    <mergeCell ref="A16:F16"/>
    <mergeCell ref="A19:F19"/>
  </mergeCells>
  <dataValidations count="2">
    <dataValidation type="list" allowBlank="1" showInputMessage="1" showErrorMessage="1" prompt="Select from drop-down list" sqref="D13" xr:uid="{43A76A27-7E8A-4AB9-9ADE-F19599F3496A}">
      <formula1>"Reduce Cost, Cost Unchanged, Increase Cost"</formula1>
    </dataValidation>
    <dataValidation type="list" allowBlank="1" showInputMessage="1" showErrorMessage="1" prompt="Select from drop-down list" sqref="B12" xr:uid="{C9E78D35-888F-4CA5-9D72-2AD6383590A7}">
      <formula1>"Public Safety, To Maintain Services, Continuation of Prior Funding"</formula1>
    </dataValidation>
  </dataValidations>
  <printOptions horizontalCentered="1"/>
  <pageMargins left="0.7" right="0.7" top="0.75" bottom="0.75" header="0.3" footer="0.3"/>
  <pageSetup scale="84" orientation="landscape" r:id="rId1"/>
  <headerFooter>
    <oddFooter>&amp;R&amp;P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2923C-EFAF-494B-81DC-51313EE95B43}">
  <sheetPr>
    <pageSetUpPr fitToPage="1"/>
  </sheetPr>
  <dimension ref="A1:F55"/>
  <sheetViews>
    <sheetView view="pageLayout" topLeftCell="A16" zoomScaleNormal="100" workbookViewId="0">
      <selection activeCell="K17" sqref="K17"/>
    </sheetView>
  </sheetViews>
  <sheetFormatPr defaultRowHeight="15.75" x14ac:dyDescent="0.25"/>
  <cols>
    <col min="1" max="1" width="21.7109375" style="15" customWidth="1"/>
    <col min="2" max="3" width="16.7109375" style="15" customWidth="1"/>
    <col min="4" max="4" width="21.7109375" style="15" customWidth="1"/>
    <col min="5" max="6" width="16.7109375" style="15" customWidth="1"/>
    <col min="7" max="16384" width="9.140625" style="15"/>
  </cols>
  <sheetData>
    <row r="1" spans="1:6" x14ac:dyDescent="0.25">
      <c r="A1" s="345" t="s">
        <v>787</v>
      </c>
      <c r="B1" s="345"/>
      <c r="C1" s="345"/>
      <c r="D1" s="345"/>
      <c r="E1" s="345"/>
      <c r="F1" s="345"/>
    </row>
    <row r="2" spans="1:6" x14ac:dyDescent="0.25">
      <c r="A2" s="345" t="s">
        <v>788</v>
      </c>
      <c r="B2" s="345"/>
      <c r="C2" s="345"/>
      <c r="D2" s="345"/>
      <c r="E2" s="345"/>
      <c r="F2" s="345"/>
    </row>
    <row r="4" spans="1:6" x14ac:dyDescent="0.25">
      <c r="A4" s="63" t="s">
        <v>789</v>
      </c>
      <c r="B4" s="15" t="s">
        <v>546</v>
      </c>
    </row>
    <row r="5" spans="1:6" x14ac:dyDescent="0.25">
      <c r="A5" s="63" t="s">
        <v>790</v>
      </c>
      <c r="B5" s="15" t="s">
        <v>846</v>
      </c>
    </row>
    <row r="6" spans="1:6" x14ac:dyDescent="0.25">
      <c r="A6" s="63" t="s">
        <v>791</v>
      </c>
      <c r="B6" s="15" t="s">
        <v>860</v>
      </c>
    </row>
    <row r="7" spans="1:6" x14ac:dyDescent="0.25">
      <c r="A7" s="63" t="s">
        <v>793</v>
      </c>
      <c r="B7" s="284">
        <v>31730</v>
      </c>
    </row>
    <row r="9" spans="1:6" x14ac:dyDescent="0.25">
      <c r="A9" s="306" t="s">
        <v>794</v>
      </c>
      <c r="B9" s="306"/>
      <c r="C9" s="306"/>
      <c r="D9" s="306"/>
      <c r="E9" s="306"/>
      <c r="F9" s="306"/>
    </row>
    <row r="10" spans="1:6" x14ac:dyDescent="0.25">
      <c r="A10" s="63" t="s">
        <v>795</v>
      </c>
      <c r="B10" s="15">
        <v>2023</v>
      </c>
      <c r="D10" s="63" t="s">
        <v>796</v>
      </c>
      <c r="E10" s="15" t="s">
        <v>842</v>
      </c>
    </row>
    <row r="11" spans="1:6" x14ac:dyDescent="0.25">
      <c r="A11" s="63" t="s">
        <v>797</v>
      </c>
      <c r="B11" s="284">
        <v>158650</v>
      </c>
      <c r="D11" s="63" t="s">
        <v>798</v>
      </c>
      <c r="E11" s="15" t="s">
        <v>849</v>
      </c>
    </row>
    <row r="12" spans="1:6" x14ac:dyDescent="0.25">
      <c r="A12" s="63" t="s">
        <v>799</v>
      </c>
      <c r="B12" s="15" t="s">
        <v>209</v>
      </c>
      <c r="D12" s="63" t="s">
        <v>801</v>
      </c>
      <c r="E12" s="15" t="s">
        <v>861</v>
      </c>
    </row>
    <row r="13" spans="1:6" x14ac:dyDescent="0.25">
      <c r="A13" s="63" t="s">
        <v>802</v>
      </c>
      <c r="D13" s="15" t="s">
        <v>803</v>
      </c>
    </row>
    <row r="15" spans="1:6" x14ac:dyDescent="0.25">
      <c r="A15" s="63" t="s">
        <v>804</v>
      </c>
    </row>
    <row r="16" spans="1:6" ht="80.25" customHeight="1" x14ac:dyDescent="0.25">
      <c r="A16" s="343" t="s">
        <v>862</v>
      </c>
      <c r="B16" s="343"/>
      <c r="C16" s="343"/>
      <c r="D16" s="343"/>
      <c r="E16" s="343"/>
      <c r="F16" s="343"/>
    </row>
    <row r="18" spans="1:6" x14ac:dyDescent="0.25">
      <c r="A18" s="63" t="s">
        <v>805</v>
      </c>
    </row>
    <row r="19" spans="1:6" ht="66" customHeight="1" x14ac:dyDescent="0.25">
      <c r="A19" s="343" t="s">
        <v>863</v>
      </c>
      <c r="B19" s="343"/>
      <c r="C19" s="343"/>
      <c r="D19" s="343"/>
      <c r="E19" s="343"/>
      <c r="F19" s="343"/>
    </row>
    <row r="22" spans="1:6" x14ac:dyDescent="0.25">
      <c r="A22" s="306" t="s">
        <v>807</v>
      </c>
      <c r="B22" s="306"/>
      <c r="C22" s="306"/>
      <c r="D22" s="306"/>
      <c r="E22" s="306"/>
      <c r="F22" s="306"/>
    </row>
    <row r="23" spans="1:6" ht="31.5" customHeight="1" x14ac:dyDescent="0.25">
      <c r="A23" s="281" t="s">
        <v>752</v>
      </c>
      <c r="B23" s="282" t="s">
        <v>808</v>
      </c>
      <c r="C23" s="281" t="s">
        <v>294</v>
      </c>
      <c r="D23" s="281" t="s">
        <v>756</v>
      </c>
      <c r="E23" s="281" t="s">
        <v>809</v>
      </c>
      <c r="F23" s="282" t="s">
        <v>810</v>
      </c>
    </row>
    <row r="24" spans="1:6" x14ac:dyDescent="0.25">
      <c r="A24" s="15" t="s">
        <v>811</v>
      </c>
      <c r="B24" s="207">
        <v>0</v>
      </c>
      <c r="C24" s="207">
        <v>0</v>
      </c>
      <c r="D24" s="207">
        <v>0</v>
      </c>
      <c r="E24" s="207">
        <v>0</v>
      </c>
      <c r="F24" s="207">
        <f t="shared" ref="F24:F26" si="0">B24+C24+D24+E24</f>
        <v>0</v>
      </c>
    </row>
    <row r="25" spans="1:6" x14ac:dyDescent="0.25">
      <c r="A25" s="15" t="s">
        <v>812</v>
      </c>
      <c r="B25" s="207">
        <f t="shared" ref="B25:B30" si="1">F24</f>
        <v>0</v>
      </c>
      <c r="C25" s="207">
        <v>28600</v>
      </c>
      <c r="D25" s="207">
        <v>0</v>
      </c>
      <c r="E25" s="207">
        <v>-3570</v>
      </c>
      <c r="F25" s="207">
        <f t="shared" si="0"/>
        <v>25030</v>
      </c>
    </row>
    <row r="26" spans="1:6" x14ac:dyDescent="0.25">
      <c r="A26" s="15" t="s">
        <v>813</v>
      </c>
      <c r="B26" s="207">
        <f t="shared" si="1"/>
        <v>25030</v>
      </c>
      <c r="C26" s="207">
        <v>31730</v>
      </c>
      <c r="D26" s="207">
        <v>0</v>
      </c>
      <c r="E26" s="207">
        <v>-31680</v>
      </c>
      <c r="F26" s="207">
        <f t="shared" si="0"/>
        <v>25080</v>
      </c>
    </row>
    <row r="27" spans="1:6" x14ac:dyDescent="0.25">
      <c r="A27" s="15" t="s">
        <v>814</v>
      </c>
      <c r="B27" s="207">
        <f t="shared" si="1"/>
        <v>25080</v>
      </c>
      <c r="C27" s="207">
        <v>31730</v>
      </c>
      <c r="D27" s="207">
        <v>0</v>
      </c>
      <c r="E27" s="207">
        <v>-31680</v>
      </c>
      <c r="F27" s="207">
        <f>B27+C27+D27+E27</f>
        <v>25130</v>
      </c>
    </row>
    <row r="28" spans="1:6" s="63" customFormat="1" x14ac:dyDescent="0.25">
      <c r="A28" s="63" t="s">
        <v>815</v>
      </c>
      <c r="B28" s="283">
        <f t="shared" si="1"/>
        <v>25130</v>
      </c>
      <c r="C28" s="283">
        <f>B7</f>
        <v>31730</v>
      </c>
      <c r="D28" s="283">
        <v>0</v>
      </c>
      <c r="E28" s="283">
        <v>-31730</v>
      </c>
      <c r="F28" s="283">
        <f>B28+C28+D28+E28</f>
        <v>25130</v>
      </c>
    </row>
    <row r="29" spans="1:6" x14ac:dyDescent="0.25">
      <c r="A29" s="15" t="s">
        <v>816</v>
      </c>
      <c r="B29" s="207">
        <f t="shared" si="1"/>
        <v>25130</v>
      </c>
      <c r="C29" s="207">
        <v>31730</v>
      </c>
      <c r="D29" s="207">
        <v>0</v>
      </c>
      <c r="E29" s="207">
        <v>-31730</v>
      </c>
      <c r="F29" s="207">
        <f>B29+C29+D29+E29</f>
        <v>25130</v>
      </c>
    </row>
    <row r="30" spans="1:6" x14ac:dyDescent="0.25">
      <c r="A30" s="15" t="s">
        <v>817</v>
      </c>
      <c r="B30" s="207">
        <f t="shared" si="1"/>
        <v>25130</v>
      </c>
      <c r="C30" s="207">
        <v>31730</v>
      </c>
      <c r="D30" s="207">
        <v>0</v>
      </c>
      <c r="E30" s="207">
        <v>-31730</v>
      </c>
      <c r="F30" s="207">
        <f>B30+C30+D30+E30</f>
        <v>25130</v>
      </c>
    </row>
    <row r="31" spans="1:6" x14ac:dyDescent="0.25">
      <c r="A31" s="15" t="s">
        <v>818</v>
      </c>
      <c r="B31" s="207">
        <f>F30</f>
        <v>25130</v>
      </c>
      <c r="C31" s="207"/>
      <c r="D31" s="207"/>
      <c r="E31" s="207"/>
      <c r="F31" s="207"/>
    </row>
    <row r="32" spans="1:6" x14ac:dyDescent="0.25">
      <c r="A32" s="15" t="s">
        <v>819</v>
      </c>
      <c r="B32" s="207">
        <f>F31</f>
        <v>0</v>
      </c>
      <c r="C32" s="207"/>
      <c r="D32" s="207"/>
      <c r="E32" s="207"/>
      <c r="F32" s="207"/>
    </row>
    <row r="33" spans="2:6" x14ac:dyDescent="0.25">
      <c r="B33" s="207"/>
      <c r="C33" s="207"/>
      <c r="D33" s="207"/>
      <c r="E33" s="207"/>
      <c r="F33" s="207"/>
    </row>
    <row r="34" spans="2:6" x14ac:dyDescent="0.25">
      <c r="B34" s="207"/>
      <c r="C34" s="207"/>
      <c r="D34" s="207"/>
      <c r="E34" s="207"/>
      <c r="F34" s="207"/>
    </row>
    <row r="35" spans="2:6" x14ac:dyDescent="0.25">
      <c r="B35" s="207"/>
      <c r="C35" s="207"/>
      <c r="D35" s="207"/>
      <c r="E35" s="207"/>
      <c r="F35" s="207"/>
    </row>
    <row r="36" spans="2:6" x14ac:dyDescent="0.25">
      <c r="B36" s="207"/>
      <c r="C36" s="207"/>
      <c r="D36" s="207"/>
      <c r="E36" s="207"/>
      <c r="F36" s="207"/>
    </row>
    <row r="37" spans="2:6" x14ac:dyDescent="0.25">
      <c r="B37" s="207"/>
      <c r="C37" s="207"/>
      <c r="D37" s="207"/>
      <c r="E37" s="207"/>
      <c r="F37" s="207"/>
    </row>
    <row r="38" spans="2:6" x14ac:dyDescent="0.25">
      <c r="B38" s="207"/>
      <c r="C38" s="207"/>
      <c r="D38" s="207"/>
      <c r="E38" s="207"/>
      <c r="F38" s="207"/>
    </row>
    <row r="39" spans="2:6" x14ac:dyDescent="0.25">
      <c r="B39" s="207"/>
      <c r="C39" s="207"/>
      <c r="D39" s="207"/>
      <c r="E39" s="207"/>
      <c r="F39" s="207"/>
    </row>
    <row r="40" spans="2:6" x14ac:dyDescent="0.25">
      <c r="B40" s="207"/>
      <c r="C40" s="207"/>
      <c r="D40" s="207"/>
      <c r="E40" s="207"/>
      <c r="F40" s="207"/>
    </row>
    <row r="41" spans="2:6" x14ac:dyDescent="0.25">
      <c r="B41" s="207"/>
      <c r="C41" s="207"/>
      <c r="D41" s="207"/>
      <c r="E41" s="207"/>
      <c r="F41" s="207"/>
    </row>
    <row r="42" spans="2:6" x14ac:dyDescent="0.25">
      <c r="B42" s="207"/>
      <c r="C42" s="207"/>
      <c r="D42" s="207"/>
      <c r="E42" s="207"/>
      <c r="F42" s="207"/>
    </row>
    <row r="43" spans="2:6" x14ac:dyDescent="0.25">
      <c r="B43" s="207"/>
      <c r="C43" s="207"/>
      <c r="D43" s="207"/>
      <c r="E43" s="207"/>
      <c r="F43" s="207"/>
    </row>
    <row r="44" spans="2:6" x14ac:dyDescent="0.25">
      <c r="B44" s="207"/>
      <c r="C44" s="207"/>
      <c r="D44" s="207"/>
      <c r="E44" s="207"/>
      <c r="F44" s="207"/>
    </row>
    <row r="45" spans="2:6" x14ac:dyDescent="0.25">
      <c r="B45" s="207"/>
      <c r="C45" s="207"/>
      <c r="D45" s="207"/>
      <c r="E45" s="207"/>
      <c r="F45" s="207"/>
    </row>
    <row r="46" spans="2:6" x14ac:dyDescent="0.25">
      <c r="B46" s="207"/>
      <c r="C46" s="207"/>
      <c r="D46" s="207"/>
      <c r="E46" s="207"/>
      <c r="F46" s="207"/>
    </row>
    <row r="47" spans="2:6" x14ac:dyDescent="0.25">
      <c r="B47" s="207"/>
      <c r="C47" s="207"/>
      <c r="D47" s="207"/>
      <c r="E47" s="207"/>
      <c r="F47" s="207"/>
    </row>
    <row r="48" spans="2:6" x14ac:dyDescent="0.25">
      <c r="B48" s="207"/>
      <c r="C48" s="207"/>
      <c r="D48" s="207"/>
      <c r="E48" s="207"/>
      <c r="F48" s="207"/>
    </row>
    <row r="49" spans="2:6" x14ac:dyDescent="0.25">
      <c r="B49" s="207"/>
      <c r="C49" s="207"/>
      <c r="D49" s="207"/>
      <c r="E49" s="207"/>
      <c r="F49" s="207"/>
    </row>
    <row r="50" spans="2:6" x14ac:dyDescent="0.25">
      <c r="B50" s="207"/>
      <c r="C50" s="207"/>
      <c r="D50" s="207"/>
      <c r="E50" s="207"/>
      <c r="F50" s="207"/>
    </row>
    <row r="51" spans="2:6" x14ac:dyDescent="0.25">
      <c r="B51" s="207"/>
      <c r="C51" s="207"/>
      <c r="D51" s="207"/>
      <c r="E51" s="207"/>
      <c r="F51" s="207"/>
    </row>
    <row r="52" spans="2:6" x14ac:dyDescent="0.25">
      <c r="B52" s="207"/>
      <c r="C52" s="207"/>
      <c r="D52" s="207"/>
      <c r="E52" s="207"/>
      <c r="F52" s="207"/>
    </row>
    <row r="53" spans="2:6" x14ac:dyDescent="0.25">
      <c r="B53" s="207"/>
      <c r="C53" s="207"/>
      <c r="D53" s="207"/>
      <c r="E53" s="207"/>
      <c r="F53" s="207"/>
    </row>
    <row r="54" spans="2:6" x14ac:dyDescent="0.25">
      <c r="B54" s="207"/>
      <c r="C54" s="207"/>
      <c r="D54" s="207"/>
      <c r="E54" s="207"/>
      <c r="F54" s="207"/>
    </row>
    <row r="55" spans="2:6" x14ac:dyDescent="0.25">
      <c r="B55" s="207"/>
      <c r="C55" s="207"/>
      <c r="D55" s="207"/>
      <c r="E55" s="207"/>
      <c r="F55" s="207"/>
    </row>
  </sheetData>
  <mergeCells count="6">
    <mergeCell ref="A22:F22"/>
    <mergeCell ref="A1:F1"/>
    <mergeCell ref="A2:F2"/>
    <mergeCell ref="A9:F9"/>
    <mergeCell ref="A16:F16"/>
    <mergeCell ref="A19:F19"/>
  </mergeCells>
  <dataValidations count="2">
    <dataValidation type="list" allowBlank="1" showInputMessage="1" showErrorMessage="1" prompt="Select from drop-down list" sqref="D13" xr:uid="{C1A751DD-AA9D-412A-80ED-ECA1DFED923C}">
      <formula1>"Reduce Cost, Cost Unchanged, Increase Cost"</formula1>
    </dataValidation>
    <dataValidation type="list" allowBlank="1" showInputMessage="1" showErrorMessage="1" prompt="Select from drop-down list" sqref="B12" xr:uid="{DEA0AC5F-44AF-4350-8936-849449DBC010}">
      <formula1>"Public Safety, To Maintain Services, Continuation of Prior Funding"</formula1>
    </dataValidation>
  </dataValidations>
  <printOptions horizontalCentered="1"/>
  <pageMargins left="0.7" right="0.7" top="0.75" bottom="0.75" header="0.3" footer="0.3"/>
  <pageSetup scale="82" orientation="landscape" r:id="rId1"/>
  <headerFooter>
    <oddFooter>&amp;R&amp;P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7F5BA-1366-4C38-84E0-BBFD92ABA1E7}">
  <sheetPr>
    <pageSetUpPr fitToPage="1"/>
  </sheetPr>
  <dimension ref="A1:F57"/>
  <sheetViews>
    <sheetView view="pageLayout" topLeftCell="A16" zoomScaleNormal="100" workbookViewId="0">
      <selection activeCell="K17" sqref="K17"/>
    </sheetView>
  </sheetViews>
  <sheetFormatPr defaultRowHeight="15.75" x14ac:dyDescent="0.25"/>
  <cols>
    <col min="1" max="1" width="21.7109375" style="15" customWidth="1"/>
    <col min="2" max="3" width="16.7109375" style="15" customWidth="1"/>
    <col min="4" max="4" width="21.7109375" style="15" customWidth="1"/>
    <col min="5" max="6" width="16.7109375" style="15" customWidth="1"/>
    <col min="7" max="16384" width="9.140625" style="15"/>
  </cols>
  <sheetData>
    <row r="1" spans="1:6" x14ac:dyDescent="0.25">
      <c r="A1" s="345" t="s">
        <v>787</v>
      </c>
      <c r="B1" s="345"/>
      <c r="C1" s="345"/>
      <c r="D1" s="345"/>
      <c r="E1" s="345"/>
      <c r="F1" s="345"/>
    </row>
    <row r="2" spans="1:6" x14ac:dyDescent="0.25">
      <c r="A2" s="345" t="s">
        <v>788</v>
      </c>
      <c r="B2" s="345"/>
      <c r="C2" s="345"/>
      <c r="D2" s="345"/>
      <c r="E2" s="345"/>
      <c r="F2" s="345"/>
    </row>
    <row r="4" spans="1:6" x14ac:dyDescent="0.25">
      <c r="A4" s="63" t="s">
        <v>789</v>
      </c>
      <c r="B4" s="15" t="s">
        <v>547</v>
      </c>
    </row>
    <row r="5" spans="1:6" x14ac:dyDescent="0.25">
      <c r="A5" s="63" t="s">
        <v>790</v>
      </c>
      <c r="B5" s="15" t="s">
        <v>846</v>
      </c>
    </row>
    <row r="6" spans="1:6" x14ac:dyDescent="0.25">
      <c r="A6" s="63" t="s">
        <v>791</v>
      </c>
      <c r="B6" s="15" t="s">
        <v>864</v>
      </c>
    </row>
    <row r="7" spans="1:6" x14ac:dyDescent="0.25">
      <c r="A7" s="63" t="s">
        <v>793</v>
      </c>
      <c r="B7" s="276">
        <v>13680</v>
      </c>
    </row>
    <row r="8" spans="1:6" x14ac:dyDescent="0.25">
      <c r="B8" s="276"/>
    </row>
    <row r="9" spans="1:6" x14ac:dyDescent="0.25">
      <c r="A9" s="306" t="s">
        <v>794</v>
      </c>
      <c r="B9" s="306"/>
      <c r="C9" s="306"/>
      <c r="D9" s="306"/>
      <c r="E9" s="306"/>
      <c r="F9" s="306"/>
    </row>
    <row r="10" spans="1:6" x14ac:dyDescent="0.25">
      <c r="A10" s="63" t="s">
        <v>795</v>
      </c>
      <c r="B10" s="15">
        <v>2021</v>
      </c>
      <c r="D10" s="63" t="s">
        <v>796</v>
      </c>
      <c r="E10" s="15" t="s">
        <v>842</v>
      </c>
    </row>
    <row r="11" spans="1:6" x14ac:dyDescent="0.25">
      <c r="A11" s="63" t="s">
        <v>797</v>
      </c>
      <c r="B11" s="276">
        <v>127750.11</v>
      </c>
      <c r="D11" s="63" t="s">
        <v>798</v>
      </c>
      <c r="E11" s="15" t="s">
        <v>849</v>
      </c>
    </row>
    <row r="12" spans="1:6" x14ac:dyDescent="0.25">
      <c r="A12" s="63" t="s">
        <v>799</v>
      </c>
      <c r="B12" s="15" t="s">
        <v>209</v>
      </c>
      <c r="D12" s="63" t="s">
        <v>801</v>
      </c>
      <c r="E12" s="15" t="s">
        <v>861</v>
      </c>
    </row>
    <row r="13" spans="1:6" x14ac:dyDescent="0.25">
      <c r="A13" s="63" t="s">
        <v>802</v>
      </c>
      <c r="D13" s="15" t="s">
        <v>803</v>
      </c>
    </row>
    <row r="15" spans="1:6" x14ac:dyDescent="0.25">
      <c r="A15" s="63" t="s">
        <v>804</v>
      </c>
    </row>
    <row r="16" spans="1:6" ht="111" customHeight="1" x14ac:dyDescent="0.25">
      <c r="A16" s="343" t="s">
        <v>865</v>
      </c>
      <c r="B16" s="343"/>
      <c r="C16" s="343"/>
      <c r="D16" s="343"/>
      <c r="E16" s="343"/>
      <c r="F16" s="343"/>
    </row>
    <row r="18" spans="1:6" x14ac:dyDescent="0.25">
      <c r="A18" s="63" t="s">
        <v>805</v>
      </c>
    </row>
    <row r="19" spans="1:6" ht="81" customHeight="1" x14ac:dyDescent="0.25">
      <c r="A19" s="343" t="s">
        <v>866</v>
      </c>
      <c r="B19" s="343"/>
      <c r="C19" s="343"/>
      <c r="D19" s="343"/>
      <c r="E19" s="343"/>
      <c r="F19" s="343"/>
    </row>
    <row r="20" spans="1:6" ht="15.75" customHeight="1" x14ac:dyDescent="0.25">
      <c r="A20" s="191"/>
      <c r="B20" s="191"/>
      <c r="C20" s="191"/>
      <c r="D20" s="191"/>
      <c r="E20" s="191"/>
      <c r="F20" s="191"/>
    </row>
    <row r="21" spans="1:6" ht="15.75" customHeight="1" x14ac:dyDescent="0.25">
      <c r="A21" s="191"/>
      <c r="B21" s="191"/>
      <c r="C21" s="191"/>
    </row>
    <row r="23" spans="1:6" x14ac:dyDescent="0.25">
      <c r="A23" s="306" t="s">
        <v>807</v>
      </c>
      <c r="B23" s="306"/>
      <c r="C23" s="306"/>
      <c r="D23" s="306"/>
      <c r="E23" s="306"/>
      <c r="F23" s="306"/>
    </row>
    <row r="24" spans="1:6" ht="31.5" customHeight="1" x14ac:dyDescent="0.25">
      <c r="A24" s="281" t="s">
        <v>752</v>
      </c>
      <c r="B24" s="282" t="s">
        <v>808</v>
      </c>
      <c r="C24" s="281" t="s">
        <v>294</v>
      </c>
      <c r="D24" s="281" t="s">
        <v>756</v>
      </c>
      <c r="E24" s="281" t="s">
        <v>809</v>
      </c>
      <c r="F24" s="282" t="s">
        <v>810</v>
      </c>
    </row>
    <row r="25" spans="1:6" x14ac:dyDescent="0.25">
      <c r="A25" s="15" t="s">
        <v>811</v>
      </c>
      <c r="B25" s="207">
        <v>0</v>
      </c>
      <c r="C25" s="207">
        <v>4430</v>
      </c>
      <c r="D25" s="207">
        <v>0</v>
      </c>
      <c r="E25" s="207">
        <v>-4430</v>
      </c>
      <c r="F25" s="207">
        <f t="shared" ref="F25:F33" si="0">B25+C25+D25+E25</f>
        <v>0</v>
      </c>
    </row>
    <row r="26" spans="1:6" x14ac:dyDescent="0.25">
      <c r="A26" s="15" t="s">
        <v>812</v>
      </c>
      <c r="B26" s="207">
        <f t="shared" ref="B26:B33" si="1">F25</f>
        <v>0</v>
      </c>
      <c r="C26" s="207">
        <v>8180</v>
      </c>
      <c r="D26" s="207">
        <v>0</v>
      </c>
      <c r="E26" s="207">
        <v>-8180</v>
      </c>
      <c r="F26" s="207">
        <f t="shared" si="0"/>
        <v>0</v>
      </c>
    </row>
    <row r="27" spans="1:6" x14ac:dyDescent="0.25">
      <c r="A27" s="15" t="s">
        <v>813</v>
      </c>
      <c r="B27" s="207">
        <f t="shared" si="1"/>
        <v>0</v>
      </c>
      <c r="C27" s="207">
        <v>13680</v>
      </c>
      <c r="D27" s="207">
        <v>0</v>
      </c>
      <c r="E27" s="207">
        <v>-13680</v>
      </c>
      <c r="F27" s="207">
        <f t="shared" si="0"/>
        <v>0</v>
      </c>
    </row>
    <row r="28" spans="1:6" x14ac:dyDescent="0.25">
      <c r="A28" s="15" t="s">
        <v>814</v>
      </c>
      <c r="B28" s="207">
        <f t="shared" si="1"/>
        <v>0</v>
      </c>
      <c r="C28" s="207">
        <v>13680</v>
      </c>
      <c r="D28" s="207">
        <v>0</v>
      </c>
      <c r="E28" s="207">
        <v>-13680</v>
      </c>
      <c r="F28" s="207">
        <f t="shared" si="0"/>
        <v>0</v>
      </c>
    </row>
    <row r="29" spans="1:6" s="63" customFormat="1" x14ac:dyDescent="0.25">
      <c r="A29" s="63" t="s">
        <v>815</v>
      </c>
      <c r="B29" s="283">
        <f t="shared" si="1"/>
        <v>0</v>
      </c>
      <c r="C29" s="283">
        <v>13680</v>
      </c>
      <c r="D29" s="283">
        <v>0</v>
      </c>
      <c r="E29" s="283">
        <v>0</v>
      </c>
      <c r="F29" s="283">
        <f t="shared" si="0"/>
        <v>13680</v>
      </c>
    </row>
    <row r="30" spans="1:6" x14ac:dyDescent="0.25">
      <c r="A30" s="15" t="s">
        <v>816</v>
      </c>
      <c r="B30" s="207">
        <f t="shared" si="1"/>
        <v>13680</v>
      </c>
      <c r="C30" s="207">
        <v>14820</v>
      </c>
      <c r="D30" s="207">
        <v>0</v>
      </c>
      <c r="E30" s="207">
        <v>0</v>
      </c>
      <c r="F30" s="207">
        <f t="shared" si="0"/>
        <v>28500</v>
      </c>
    </row>
    <row r="31" spans="1:6" x14ac:dyDescent="0.25">
      <c r="A31" s="15" t="s">
        <v>817</v>
      </c>
      <c r="B31" s="207">
        <f t="shared" si="1"/>
        <v>28500</v>
      </c>
      <c r="C31" s="207">
        <v>14820</v>
      </c>
      <c r="D31" s="207">
        <v>0</v>
      </c>
      <c r="E31" s="207">
        <v>0</v>
      </c>
      <c r="F31" s="207">
        <f t="shared" si="0"/>
        <v>43320</v>
      </c>
    </row>
    <row r="32" spans="1:6" x14ac:dyDescent="0.25">
      <c r="A32" s="15" t="s">
        <v>818</v>
      </c>
      <c r="B32" s="207">
        <f t="shared" si="1"/>
        <v>43320</v>
      </c>
      <c r="C32" s="207">
        <v>14820</v>
      </c>
      <c r="D32" s="207">
        <v>0</v>
      </c>
      <c r="E32" s="207">
        <v>0</v>
      </c>
      <c r="F32" s="207">
        <f t="shared" si="0"/>
        <v>58140</v>
      </c>
    </row>
    <row r="33" spans="1:6" x14ac:dyDescent="0.25">
      <c r="A33" s="15" t="s">
        <v>819</v>
      </c>
      <c r="B33" s="207">
        <f t="shared" si="1"/>
        <v>58140</v>
      </c>
      <c r="C33" s="207">
        <v>14820</v>
      </c>
      <c r="D33" s="207">
        <v>0</v>
      </c>
      <c r="E33" s="207">
        <v>0</v>
      </c>
      <c r="F33" s="207">
        <f t="shared" si="0"/>
        <v>72960</v>
      </c>
    </row>
    <row r="34" spans="1:6" x14ac:dyDescent="0.25">
      <c r="B34" s="207"/>
      <c r="C34" s="207"/>
      <c r="D34" s="207"/>
      <c r="E34" s="207"/>
      <c r="F34" s="207"/>
    </row>
    <row r="35" spans="1:6" x14ac:dyDescent="0.25">
      <c r="B35" s="207"/>
      <c r="C35" s="207"/>
      <c r="D35" s="207"/>
      <c r="E35" s="207"/>
      <c r="F35" s="207"/>
    </row>
    <row r="36" spans="1:6" x14ac:dyDescent="0.25">
      <c r="B36" s="207"/>
      <c r="C36" s="207"/>
      <c r="D36" s="207"/>
      <c r="E36" s="207"/>
      <c r="F36" s="207"/>
    </row>
    <row r="37" spans="1:6" x14ac:dyDescent="0.25">
      <c r="B37" s="207"/>
      <c r="C37" s="207"/>
      <c r="D37" s="207"/>
      <c r="E37" s="207"/>
      <c r="F37" s="207"/>
    </row>
    <row r="38" spans="1:6" x14ac:dyDescent="0.25">
      <c r="B38" s="207"/>
      <c r="C38" s="207"/>
      <c r="D38" s="207"/>
      <c r="E38" s="207"/>
      <c r="F38" s="207"/>
    </row>
    <row r="39" spans="1:6" x14ac:dyDescent="0.25">
      <c r="B39" s="207"/>
      <c r="C39" s="207"/>
      <c r="D39" s="207"/>
      <c r="E39" s="207"/>
      <c r="F39" s="207"/>
    </row>
    <row r="40" spans="1:6" x14ac:dyDescent="0.25">
      <c r="B40" s="207"/>
      <c r="C40" s="207"/>
      <c r="D40" s="207"/>
      <c r="E40" s="207"/>
      <c r="F40" s="207"/>
    </row>
    <row r="41" spans="1:6" x14ac:dyDescent="0.25">
      <c r="B41" s="207"/>
      <c r="C41" s="207"/>
      <c r="D41" s="207"/>
      <c r="E41" s="207"/>
      <c r="F41" s="207"/>
    </row>
    <row r="42" spans="1:6" x14ac:dyDescent="0.25">
      <c r="B42" s="207"/>
      <c r="C42" s="207"/>
      <c r="D42" s="207"/>
      <c r="E42" s="207"/>
      <c r="F42" s="207"/>
    </row>
    <row r="43" spans="1:6" x14ac:dyDescent="0.25">
      <c r="B43" s="207"/>
      <c r="C43" s="207"/>
      <c r="D43" s="207"/>
      <c r="E43" s="207"/>
      <c r="F43" s="207"/>
    </row>
    <row r="44" spans="1:6" x14ac:dyDescent="0.25">
      <c r="B44" s="207"/>
      <c r="C44" s="207"/>
      <c r="D44" s="207"/>
      <c r="E44" s="207"/>
      <c r="F44" s="207"/>
    </row>
    <row r="45" spans="1:6" x14ac:dyDescent="0.25">
      <c r="B45" s="207"/>
      <c r="C45" s="207"/>
      <c r="D45" s="207"/>
      <c r="E45" s="207"/>
      <c r="F45" s="207"/>
    </row>
    <row r="46" spans="1:6" x14ac:dyDescent="0.25">
      <c r="B46" s="207"/>
      <c r="C46" s="207"/>
      <c r="D46" s="207"/>
      <c r="E46" s="207"/>
      <c r="F46" s="207"/>
    </row>
    <row r="47" spans="1:6" x14ac:dyDescent="0.25">
      <c r="B47" s="207"/>
      <c r="C47" s="207"/>
      <c r="D47" s="207"/>
      <c r="E47" s="207"/>
      <c r="F47" s="207"/>
    </row>
    <row r="48" spans="1:6" x14ac:dyDescent="0.25">
      <c r="B48" s="207"/>
      <c r="C48" s="207"/>
      <c r="D48" s="207"/>
      <c r="E48" s="207"/>
      <c r="F48" s="207"/>
    </row>
    <row r="49" spans="2:6" x14ac:dyDescent="0.25">
      <c r="B49" s="207"/>
      <c r="C49" s="207"/>
      <c r="D49" s="207"/>
      <c r="E49" s="207"/>
      <c r="F49" s="207"/>
    </row>
    <row r="50" spans="2:6" x14ac:dyDescent="0.25">
      <c r="B50" s="207"/>
      <c r="C50" s="207"/>
      <c r="D50" s="207"/>
      <c r="E50" s="207"/>
      <c r="F50" s="207"/>
    </row>
    <row r="51" spans="2:6" x14ac:dyDescent="0.25">
      <c r="B51" s="207"/>
      <c r="C51" s="207"/>
      <c r="D51" s="207"/>
      <c r="E51" s="207"/>
      <c r="F51" s="207"/>
    </row>
    <row r="52" spans="2:6" x14ac:dyDescent="0.25">
      <c r="B52" s="207"/>
      <c r="C52" s="207"/>
      <c r="D52" s="207"/>
      <c r="E52" s="207"/>
      <c r="F52" s="207"/>
    </row>
    <row r="53" spans="2:6" x14ac:dyDescent="0.25">
      <c r="B53" s="207"/>
      <c r="C53" s="207"/>
      <c r="D53" s="207"/>
      <c r="E53" s="207"/>
      <c r="F53" s="207"/>
    </row>
    <row r="54" spans="2:6" x14ac:dyDescent="0.25">
      <c r="B54" s="207"/>
      <c r="C54" s="207"/>
      <c r="D54" s="207"/>
      <c r="E54" s="207"/>
      <c r="F54" s="207"/>
    </row>
    <row r="55" spans="2:6" x14ac:dyDescent="0.25">
      <c r="B55" s="207"/>
      <c r="C55" s="207"/>
      <c r="D55" s="207"/>
      <c r="E55" s="207"/>
      <c r="F55" s="207"/>
    </row>
    <row r="56" spans="2:6" x14ac:dyDescent="0.25">
      <c r="B56" s="207"/>
      <c r="C56" s="207"/>
      <c r="D56" s="207"/>
      <c r="E56" s="207"/>
      <c r="F56" s="207"/>
    </row>
    <row r="57" spans="2:6" x14ac:dyDescent="0.25">
      <c r="B57" s="207"/>
      <c r="C57" s="207"/>
      <c r="D57" s="207"/>
      <c r="E57" s="207"/>
      <c r="F57" s="207"/>
    </row>
  </sheetData>
  <mergeCells count="6">
    <mergeCell ref="A23:F23"/>
    <mergeCell ref="A1:F1"/>
    <mergeCell ref="A2:F2"/>
    <mergeCell ref="A9:F9"/>
    <mergeCell ref="A16:F16"/>
    <mergeCell ref="A19:F19"/>
  </mergeCells>
  <dataValidations count="2">
    <dataValidation type="list" allowBlank="1" showInputMessage="1" showErrorMessage="1" prompt="Select from drop-down list" sqref="D13" xr:uid="{16DEBDCB-C20A-45C1-AD68-16586A148F91}">
      <formula1>"Reduce Cost, Cost Unchanged, Increase Cost"</formula1>
    </dataValidation>
    <dataValidation type="list" allowBlank="1" showInputMessage="1" showErrorMessage="1" prompt="Select from drop-down list" sqref="B12" xr:uid="{3DB9FE82-1109-4DE4-8235-97D99C145B15}">
      <formula1>"Public Safety, To Maintain Services, Continuation of Prior Funding"</formula1>
    </dataValidation>
  </dataValidations>
  <printOptions horizontalCentered="1"/>
  <pageMargins left="0.7" right="0.7" top="0.75" bottom="0.75" header="0.3" footer="0.3"/>
  <pageSetup scale="74"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F4D08-7B00-4C1E-9E0D-565634ED0B94}">
  <sheetPr>
    <pageSetUpPr fitToPage="1"/>
  </sheetPr>
  <dimension ref="A1:K22"/>
  <sheetViews>
    <sheetView view="pageLayout" topLeftCell="A14" zoomScaleNormal="100" workbookViewId="0">
      <selection activeCell="K17" sqref="K17"/>
    </sheetView>
  </sheetViews>
  <sheetFormatPr defaultRowHeight="15" x14ac:dyDescent="0.25"/>
  <cols>
    <col min="1" max="1" width="25.7109375" customWidth="1"/>
    <col min="2" max="11" width="12.28515625" customWidth="1"/>
  </cols>
  <sheetData>
    <row r="1" spans="1:11" ht="20.25" x14ac:dyDescent="0.3">
      <c r="A1" s="307" t="s">
        <v>697</v>
      </c>
      <c r="B1" s="307"/>
      <c r="C1" s="307"/>
      <c r="D1" s="307"/>
      <c r="E1" s="307"/>
      <c r="F1" s="307"/>
      <c r="G1" s="307"/>
      <c r="H1" s="307"/>
      <c r="I1" s="307"/>
      <c r="J1" s="307"/>
      <c r="K1" s="307"/>
    </row>
    <row r="2" spans="1:11" x14ac:dyDescent="0.25">
      <c r="A2" s="308" t="s">
        <v>698</v>
      </c>
      <c r="B2" s="308"/>
      <c r="C2" s="308"/>
      <c r="D2" s="308"/>
      <c r="E2" s="308"/>
      <c r="F2" s="308"/>
      <c r="G2" s="308"/>
      <c r="H2" s="308"/>
      <c r="I2" s="308"/>
      <c r="J2" s="308"/>
      <c r="K2" s="308"/>
    </row>
    <row r="4" spans="1:11" x14ac:dyDescent="0.25">
      <c r="A4" s="25"/>
      <c r="B4" s="123" t="s">
        <v>691</v>
      </c>
      <c r="C4" s="123" t="s">
        <v>692</v>
      </c>
      <c r="D4" s="123" t="s">
        <v>693</v>
      </c>
      <c r="E4" s="123" t="s">
        <v>694</v>
      </c>
      <c r="F4" s="123" t="s">
        <v>624</v>
      </c>
      <c r="G4" s="123" t="s">
        <v>16</v>
      </c>
      <c r="H4" s="123" t="s">
        <v>17</v>
      </c>
      <c r="I4" s="123" t="s">
        <v>18</v>
      </c>
      <c r="J4" s="123" t="s">
        <v>10</v>
      </c>
      <c r="K4" s="123" t="s">
        <v>88</v>
      </c>
    </row>
    <row r="5" spans="1:11" x14ac:dyDescent="0.25">
      <c r="A5" s="25" t="s">
        <v>699</v>
      </c>
      <c r="B5" s="65">
        <v>4246900000</v>
      </c>
      <c r="C5" s="65">
        <f>B6</f>
        <v>4295950000</v>
      </c>
      <c r="D5" s="65">
        <f t="shared" ref="D5" si="0">C6</f>
        <v>4396950000</v>
      </c>
      <c r="E5" s="65">
        <f t="shared" ref="E5" si="1">D6</f>
        <v>4507750000</v>
      </c>
      <c r="F5" s="65">
        <f t="shared" ref="F5" si="2">E6</f>
        <v>4576300000</v>
      </c>
      <c r="G5" s="65">
        <f t="shared" ref="G5" si="3">F6</f>
        <v>4671500000</v>
      </c>
      <c r="H5" s="65">
        <f t="shared" ref="H5" si="4">G6</f>
        <v>4944400000</v>
      </c>
      <c r="I5" s="65">
        <f t="shared" ref="I5" si="5">H6</f>
        <v>5232100000</v>
      </c>
      <c r="J5" s="65">
        <f t="shared" ref="J5" si="6">I6</f>
        <v>5440700000</v>
      </c>
      <c r="K5" s="65">
        <f t="shared" ref="K5" si="7">J6</f>
        <v>6209100000</v>
      </c>
    </row>
    <row r="6" spans="1:11" x14ac:dyDescent="0.25">
      <c r="A6" s="25" t="s">
        <v>700</v>
      </c>
      <c r="B6" s="65">
        <v>4295950000</v>
      </c>
      <c r="C6" s="65">
        <v>4396950000</v>
      </c>
      <c r="D6" s="65">
        <v>4507750000</v>
      </c>
      <c r="E6" s="65">
        <v>4576300000</v>
      </c>
      <c r="F6" s="65">
        <v>4671500000</v>
      </c>
      <c r="G6" s="65">
        <v>4944400000</v>
      </c>
      <c r="H6" s="65">
        <v>5232100000</v>
      </c>
      <c r="I6" s="65">
        <v>5440700000</v>
      </c>
      <c r="J6" s="65">
        <v>6209100000</v>
      </c>
      <c r="K6" s="65">
        <f>'Tax Assessments'!E16</f>
        <v>7431350000</v>
      </c>
    </row>
    <row r="7" spans="1:11" x14ac:dyDescent="0.25">
      <c r="A7" s="25"/>
      <c r="B7" s="65"/>
      <c r="C7" s="65"/>
      <c r="D7" s="65"/>
      <c r="E7" s="65"/>
      <c r="F7" s="65"/>
      <c r="G7" s="65"/>
      <c r="H7" s="65"/>
      <c r="I7" s="65"/>
      <c r="J7" s="65"/>
      <c r="K7" s="65"/>
    </row>
    <row r="8" spans="1:11" x14ac:dyDescent="0.25">
      <c r="A8" s="77" t="s">
        <v>701</v>
      </c>
      <c r="B8" s="259">
        <f>(B6-B5)/B5</f>
        <v>1.1549600885351669E-2</v>
      </c>
      <c r="C8" s="259">
        <f>(C6-C5)/C5</f>
        <v>2.351051571829281E-2</v>
      </c>
      <c r="D8" s="259">
        <f>(D6-D5)/D5</f>
        <v>2.5199285868613471E-2</v>
      </c>
      <c r="E8" s="259">
        <f t="shared" ref="E8:J8" si="8">(E6-E5)/E5</f>
        <v>1.5207143253286008E-2</v>
      </c>
      <c r="F8" s="259">
        <f t="shared" si="8"/>
        <v>2.0802831982169E-2</v>
      </c>
      <c r="G8" s="259">
        <f t="shared" si="8"/>
        <v>5.8418067002033607E-2</v>
      </c>
      <c r="H8" s="259">
        <f t="shared" si="8"/>
        <v>5.8187039883504571E-2</v>
      </c>
      <c r="I8" s="259">
        <f t="shared" si="8"/>
        <v>3.9869268553735591E-2</v>
      </c>
      <c r="J8" s="259">
        <f t="shared" si="8"/>
        <v>0.14123182678699431</v>
      </c>
      <c r="K8" s="259">
        <f t="shared" ref="K8" si="9">(K6-K5)/K5</f>
        <v>0.19684817445362451</v>
      </c>
    </row>
    <row r="9" spans="1:11" x14ac:dyDescent="0.25">
      <c r="A9" s="25"/>
      <c r="B9" s="260"/>
      <c r="C9" s="260"/>
      <c r="D9" s="260"/>
      <c r="E9" s="260"/>
      <c r="F9" s="260"/>
      <c r="G9" s="260"/>
      <c r="H9" s="260"/>
      <c r="I9" s="260"/>
      <c r="J9" s="260"/>
      <c r="K9" s="260"/>
    </row>
    <row r="10" spans="1:11" x14ac:dyDescent="0.25">
      <c r="A10" s="77" t="s">
        <v>702</v>
      </c>
      <c r="B10" s="259">
        <v>8.6E-3</v>
      </c>
      <c r="C10" s="259">
        <v>2.6700000000000002E-2</v>
      </c>
      <c r="D10" s="259">
        <v>2.8400000000000002E-2</v>
      </c>
      <c r="E10" s="259">
        <v>2.6100000000000002E-2</v>
      </c>
      <c r="F10" s="259">
        <v>2.7699999999999999E-2</v>
      </c>
      <c r="G10" s="259">
        <v>2.8899999999999999E-2</v>
      </c>
      <c r="H10" s="259">
        <v>3.3000000000000002E-2</v>
      </c>
      <c r="I10" s="259">
        <v>3.78E-2</v>
      </c>
      <c r="J10" s="259">
        <v>4.3099999999999999E-2</v>
      </c>
      <c r="K10" s="259">
        <v>4.6899999999999997E-2</v>
      </c>
    </row>
    <row r="11" spans="1:11" x14ac:dyDescent="0.25">
      <c r="B11" s="260"/>
      <c r="C11" s="260"/>
      <c r="D11" s="260"/>
      <c r="E11" s="260"/>
      <c r="F11" s="260"/>
      <c r="G11" s="260"/>
      <c r="H11" s="260"/>
      <c r="I11" s="260"/>
      <c r="J11" s="260"/>
      <c r="K11" s="260"/>
    </row>
    <row r="12" spans="1:11" ht="15.75" thickBot="1" x14ac:dyDescent="0.3">
      <c r="A12" s="261" t="s">
        <v>703</v>
      </c>
      <c r="B12" s="262">
        <f>1+B8+B10</f>
        <v>1.0201496008853517</v>
      </c>
      <c r="C12" s="262">
        <f>1+C8+C10</f>
        <v>1.0502105157182928</v>
      </c>
      <c r="D12" s="262">
        <f>1+D8+D10</f>
        <v>1.0535992858686134</v>
      </c>
      <c r="E12" s="262">
        <f t="shared" ref="E12:J12" si="10">1+E8+E10</f>
        <v>1.0413071432532861</v>
      </c>
      <c r="F12" s="262">
        <f t="shared" si="10"/>
        <v>1.048502831982169</v>
      </c>
      <c r="G12" s="262">
        <f t="shared" si="10"/>
        <v>1.0873180670020335</v>
      </c>
      <c r="H12" s="262">
        <f t="shared" si="10"/>
        <v>1.0911870398835044</v>
      </c>
      <c r="I12" s="262">
        <f t="shared" si="10"/>
        <v>1.0776692685537357</v>
      </c>
      <c r="J12" s="262">
        <f t="shared" si="10"/>
        <v>1.1843318267869942</v>
      </c>
      <c r="K12" s="262">
        <f t="shared" ref="K12" si="11">1+K8+K10</f>
        <v>1.2437481744536245</v>
      </c>
    </row>
    <row r="13" spans="1:11" ht="15.75" thickTop="1" x14ac:dyDescent="0.25">
      <c r="A13" s="25"/>
      <c r="B13" s="65"/>
      <c r="C13" s="65"/>
      <c r="D13" s="65"/>
      <c r="E13" s="65"/>
      <c r="F13" s="65"/>
      <c r="G13" s="65"/>
      <c r="H13" s="65"/>
      <c r="I13" s="65"/>
      <c r="J13" s="65"/>
      <c r="K13" s="65"/>
    </row>
    <row r="14" spans="1:11" x14ac:dyDescent="0.25">
      <c r="A14" s="25" t="s">
        <v>704</v>
      </c>
      <c r="B14" s="65">
        <v>10377078</v>
      </c>
      <c r="C14" s="65">
        <f>B16</f>
        <v>10586171.980056163</v>
      </c>
      <c r="D14" s="65">
        <f t="shared" ref="D14" si="12">C16</f>
        <v>11117709.134657323</v>
      </c>
      <c r="E14" s="65">
        <f t="shared" ref="E14" si="13">D16</f>
        <v>11713610.404769916</v>
      </c>
      <c r="F14" s="65">
        <f t="shared" ref="F14" si="14">E16</f>
        <v>12197466.18777293</v>
      </c>
      <c r="G14" s="65">
        <f t="shared" ref="G14" si="15">F16</f>
        <v>12789077.840886667</v>
      </c>
      <c r="H14" s="65">
        <f t="shared" ref="H14" si="16">G16</f>
        <v>13905795.39669143</v>
      </c>
      <c r="I14" s="65">
        <f t="shared" ref="I14" si="17">H16</f>
        <v>15173823.716141384</v>
      </c>
      <c r="J14" s="65">
        <f t="shared" ref="J14" si="18">I16</f>
        <v>16352363.505337413</v>
      </c>
      <c r="K14" s="65">
        <f t="shared" ref="K14" si="19">J16</f>
        <v>19366624.542561237</v>
      </c>
    </row>
    <row r="15" spans="1:11" x14ac:dyDescent="0.25">
      <c r="A15" s="25" t="s">
        <v>703</v>
      </c>
      <c r="B15" s="260">
        <f>B12</f>
        <v>1.0201496008853517</v>
      </c>
      <c r="C15" s="260">
        <f>C12</f>
        <v>1.0502105157182928</v>
      </c>
      <c r="D15" s="260">
        <f>D12</f>
        <v>1.0535992858686134</v>
      </c>
      <c r="E15" s="260">
        <f t="shared" ref="E15:J15" si="20">E12</f>
        <v>1.0413071432532861</v>
      </c>
      <c r="F15" s="260">
        <f t="shared" si="20"/>
        <v>1.048502831982169</v>
      </c>
      <c r="G15" s="260">
        <f t="shared" si="20"/>
        <v>1.0873180670020335</v>
      </c>
      <c r="H15" s="260">
        <f t="shared" si="20"/>
        <v>1.0911870398835044</v>
      </c>
      <c r="I15" s="260">
        <f t="shared" si="20"/>
        <v>1.0776692685537357</v>
      </c>
      <c r="J15" s="260">
        <f t="shared" si="20"/>
        <v>1.1843318267869942</v>
      </c>
      <c r="K15" s="260">
        <f t="shared" ref="K15" si="21">K12</f>
        <v>1.2437481744536245</v>
      </c>
    </row>
    <row r="16" spans="1:11" x14ac:dyDescent="0.25">
      <c r="A16" s="59" t="s">
        <v>705</v>
      </c>
      <c r="B16" s="74">
        <f>B14*B15</f>
        <v>10586171.980056163</v>
      </c>
      <c r="C16" s="74">
        <f>C14*C15</f>
        <v>11117709.134657323</v>
      </c>
      <c r="D16" s="74">
        <f>D14*D15</f>
        <v>11713610.404769916</v>
      </c>
      <c r="E16" s="74">
        <f t="shared" ref="E16:J16" si="22">E14*E15</f>
        <v>12197466.18777293</v>
      </c>
      <c r="F16" s="74">
        <f t="shared" si="22"/>
        <v>12789077.840886667</v>
      </c>
      <c r="G16" s="74">
        <f t="shared" si="22"/>
        <v>13905795.39669143</v>
      </c>
      <c r="H16" s="74">
        <f t="shared" si="22"/>
        <v>15173823.716141384</v>
      </c>
      <c r="I16" s="74">
        <f t="shared" si="22"/>
        <v>16352363.505337413</v>
      </c>
      <c r="J16" s="74">
        <f t="shared" si="22"/>
        <v>19366624.542561237</v>
      </c>
      <c r="K16" s="74">
        <f t="shared" ref="K16" si="23">K14*K15</f>
        <v>24087203.920139298</v>
      </c>
    </row>
    <row r="17" spans="1:11" x14ac:dyDescent="0.25">
      <c r="A17" s="59"/>
      <c r="B17" s="74"/>
      <c r="C17" s="74"/>
      <c r="D17" s="74"/>
      <c r="E17" s="74"/>
      <c r="F17" s="74"/>
      <c r="G17" s="74"/>
      <c r="H17" s="74"/>
      <c r="I17" s="74"/>
      <c r="J17" s="74"/>
      <c r="K17" s="74"/>
    </row>
    <row r="18" spans="1:11" x14ac:dyDescent="0.25">
      <c r="A18" s="59" t="s">
        <v>706</v>
      </c>
      <c r="B18" s="74">
        <f>'Tax History'!B13</f>
        <v>8197291</v>
      </c>
      <c r="C18" s="74">
        <f>'Tax History'!C13</f>
        <v>8185529</v>
      </c>
      <c r="D18" s="74">
        <f>'Tax History'!D13</f>
        <v>8422172</v>
      </c>
      <c r="E18" s="74">
        <f>'Tax History'!E13</f>
        <v>8358854</v>
      </c>
      <c r="F18" s="74">
        <f>'Tax History'!F13</f>
        <v>8687845</v>
      </c>
      <c r="G18" s="74">
        <f>'Tax History'!G13</f>
        <v>8991697</v>
      </c>
      <c r="H18" s="74">
        <f>'Tax History'!H13</f>
        <v>9117617</v>
      </c>
      <c r="I18" s="74">
        <f>'Tax History'!I13</f>
        <v>9599767</v>
      </c>
      <c r="J18" s="74">
        <f>'Tax History'!J13</f>
        <v>10312285.000000002</v>
      </c>
      <c r="K18" s="74">
        <f>'Tax History'!K13</f>
        <v>11922572.4</v>
      </c>
    </row>
    <row r="19" spans="1:11" x14ac:dyDescent="0.25">
      <c r="A19" s="25" t="s">
        <v>707</v>
      </c>
      <c r="B19" s="65">
        <f>B16-B18</f>
        <v>2388880.9800561629</v>
      </c>
      <c r="C19" s="65">
        <f>C16-C18</f>
        <v>2932180.1346573234</v>
      </c>
      <c r="D19" s="65">
        <f>D16-D18</f>
        <v>3291438.4047699161</v>
      </c>
      <c r="E19" s="65">
        <f t="shared" ref="E19:J19" si="24">E16-E18</f>
        <v>3838612.1877729297</v>
      </c>
      <c r="F19" s="65">
        <f t="shared" si="24"/>
        <v>4101232.8408866674</v>
      </c>
      <c r="G19" s="65">
        <f t="shared" si="24"/>
        <v>4914098.3966914304</v>
      </c>
      <c r="H19" s="65">
        <f t="shared" si="24"/>
        <v>6056206.7161413841</v>
      </c>
      <c r="I19" s="65">
        <f t="shared" si="24"/>
        <v>6752596.5053374134</v>
      </c>
      <c r="J19" s="65">
        <f t="shared" si="24"/>
        <v>9054339.5425612349</v>
      </c>
      <c r="K19" s="65">
        <f t="shared" ref="K19" si="25">K16-K18</f>
        <v>12164631.520139297</v>
      </c>
    </row>
    <row r="20" spans="1:11" x14ac:dyDescent="0.25">
      <c r="A20" s="263" t="s">
        <v>708</v>
      </c>
      <c r="B20" s="264">
        <f t="shared" ref="B20:I20" si="26">B18/B16</f>
        <v>0.77433948885804049</v>
      </c>
      <c r="C20" s="264">
        <f t="shared" si="26"/>
        <v>0.73626040228766065</v>
      </c>
      <c r="D20" s="264">
        <f t="shared" si="26"/>
        <v>0.71900735204326027</v>
      </c>
      <c r="E20" s="264">
        <f t="shared" si="26"/>
        <v>0.68529429566110556</v>
      </c>
      <c r="F20" s="264">
        <f t="shared" si="26"/>
        <v>0.67931754799591326</v>
      </c>
      <c r="G20" s="264">
        <f t="shared" si="26"/>
        <v>0.64661507979179467</v>
      </c>
      <c r="H20" s="264">
        <f t="shared" si="26"/>
        <v>0.60087801008924313</v>
      </c>
      <c r="I20" s="264">
        <f t="shared" si="26"/>
        <v>0.58705684941914571</v>
      </c>
      <c r="J20" s="264">
        <f>J18/J16</f>
        <v>0.53247714785491485</v>
      </c>
      <c r="K20" s="264">
        <f>K18/K16</f>
        <v>0.49497535868127657</v>
      </c>
    </row>
    <row r="21" spans="1:11" x14ac:dyDescent="0.25">
      <c r="A21" s="1"/>
      <c r="B21" s="1"/>
      <c r="C21" s="1"/>
      <c r="D21" s="1"/>
      <c r="E21" s="1"/>
      <c r="F21" s="1"/>
      <c r="G21" s="1"/>
      <c r="H21" s="1"/>
      <c r="I21" s="1"/>
      <c r="J21" s="1"/>
    </row>
    <row r="22" spans="1:11" x14ac:dyDescent="0.25">
      <c r="A22" s="25" t="s">
        <v>709</v>
      </c>
      <c r="B22" s="25"/>
      <c r="C22" s="25"/>
      <c r="D22" s="25"/>
      <c r="E22" s="25"/>
      <c r="F22" s="1"/>
      <c r="G22" s="1"/>
      <c r="H22" s="1"/>
      <c r="I22" s="1"/>
      <c r="J22" s="1"/>
    </row>
  </sheetData>
  <mergeCells count="2">
    <mergeCell ref="A1:K1"/>
    <mergeCell ref="A2:K2"/>
  </mergeCells>
  <printOptions horizontalCentered="1"/>
  <pageMargins left="0.7" right="0.7" top="0.75" bottom="0.75" header="0.3" footer="0.3"/>
  <pageSetup scale="82" orientation="landscape" r:id="rId1"/>
  <headerFooter>
    <oddFooter>&amp;R&amp;P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BF8B8-C05C-4C93-A2DD-12FA9A652D80}">
  <sheetPr>
    <pageSetUpPr fitToPage="1"/>
  </sheetPr>
  <dimension ref="A1:F53"/>
  <sheetViews>
    <sheetView view="pageLayout" topLeftCell="A13" zoomScaleNormal="100" workbookViewId="0">
      <selection activeCell="K17" sqref="K17"/>
    </sheetView>
  </sheetViews>
  <sheetFormatPr defaultRowHeight="15.75" x14ac:dyDescent="0.25"/>
  <cols>
    <col min="1" max="1" width="21.7109375" style="15" customWidth="1"/>
    <col min="2" max="3" width="16.7109375" style="15" customWidth="1"/>
    <col min="4" max="4" width="21.7109375" style="15" customWidth="1"/>
    <col min="5" max="6" width="16.7109375" style="15" customWidth="1"/>
    <col min="7" max="16384" width="9.140625" style="15"/>
  </cols>
  <sheetData>
    <row r="1" spans="1:6" x14ac:dyDescent="0.25">
      <c r="A1" s="345" t="s">
        <v>787</v>
      </c>
      <c r="B1" s="345"/>
      <c r="C1" s="345"/>
      <c r="D1" s="345"/>
      <c r="E1" s="345"/>
      <c r="F1" s="345"/>
    </row>
    <row r="2" spans="1:6" x14ac:dyDescent="0.25">
      <c r="A2" s="345" t="s">
        <v>788</v>
      </c>
      <c r="B2" s="345"/>
      <c r="C2" s="345"/>
      <c r="D2" s="345"/>
      <c r="E2" s="345"/>
      <c r="F2" s="345"/>
    </row>
    <row r="4" spans="1:6" x14ac:dyDescent="0.25">
      <c r="A4" s="63" t="s">
        <v>789</v>
      </c>
      <c r="B4" s="15" t="s">
        <v>867</v>
      </c>
    </row>
    <row r="5" spans="1:6" x14ac:dyDescent="0.25">
      <c r="A5" s="63" t="s">
        <v>790</v>
      </c>
      <c r="B5" s="15" t="s">
        <v>846</v>
      </c>
    </row>
    <row r="6" spans="1:6" x14ac:dyDescent="0.25">
      <c r="A6" s="63" t="s">
        <v>791</v>
      </c>
      <c r="B6" s="15" t="s">
        <v>868</v>
      </c>
    </row>
    <row r="7" spans="1:6" x14ac:dyDescent="0.25">
      <c r="A7" s="63" t="s">
        <v>793</v>
      </c>
      <c r="B7" s="284">
        <v>9747</v>
      </c>
    </row>
    <row r="9" spans="1:6" x14ac:dyDescent="0.25">
      <c r="A9" s="306" t="s">
        <v>794</v>
      </c>
      <c r="B9" s="306"/>
      <c r="C9" s="306"/>
      <c r="D9" s="306"/>
      <c r="E9" s="306"/>
      <c r="F9" s="306"/>
    </row>
    <row r="10" spans="1:6" x14ac:dyDescent="0.25">
      <c r="A10" s="63" t="s">
        <v>795</v>
      </c>
      <c r="B10" s="15">
        <v>2024</v>
      </c>
      <c r="D10" s="63" t="s">
        <v>796</v>
      </c>
      <c r="E10" s="15" t="s">
        <v>842</v>
      </c>
    </row>
    <row r="11" spans="1:6" x14ac:dyDescent="0.25">
      <c r="A11" s="63" t="s">
        <v>797</v>
      </c>
      <c r="B11" s="284">
        <v>68990</v>
      </c>
      <c r="D11" s="63" t="s">
        <v>798</v>
      </c>
      <c r="E11" s="15" t="s">
        <v>849</v>
      </c>
    </row>
    <row r="12" spans="1:6" x14ac:dyDescent="0.25">
      <c r="A12" s="63" t="s">
        <v>799</v>
      </c>
      <c r="B12" s="15" t="s">
        <v>209</v>
      </c>
      <c r="D12" s="63" t="s">
        <v>801</v>
      </c>
      <c r="E12" s="15" t="s">
        <v>861</v>
      </c>
    </row>
    <row r="13" spans="1:6" x14ac:dyDescent="0.25">
      <c r="A13" s="63" t="s">
        <v>802</v>
      </c>
      <c r="D13" s="15" t="s">
        <v>869</v>
      </c>
    </row>
    <row r="15" spans="1:6" x14ac:dyDescent="0.25">
      <c r="A15" s="63" t="s">
        <v>804</v>
      </c>
    </row>
    <row r="16" spans="1:6" ht="112.5" customHeight="1" x14ac:dyDescent="0.25">
      <c r="A16" s="343" t="s">
        <v>870</v>
      </c>
      <c r="B16" s="343"/>
      <c r="C16" s="343"/>
      <c r="D16" s="343"/>
      <c r="E16" s="343"/>
      <c r="F16" s="343"/>
    </row>
    <row r="17" spans="1:6" x14ac:dyDescent="0.25">
      <c r="A17" s="127"/>
      <c r="B17" s="127"/>
      <c r="C17" s="127"/>
      <c r="D17" s="127"/>
      <c r="E17" s="127"/>
      <c r="F17" s="127"/>
    </row>
    <row r="18" spans="1:6" x14ac:dyDescent="0.25">
      <c r="A18" s="63" t="s">
        <v>805</v>
      </c>
    </row>
    <row r="19" spans="1:6" ht="66" customHeight="1" x14ac:dyDescent="0.25">
      <c r="A19" s="343" t="s">
        <v>871</v>
      </c>
      <c r="B19" s="343"/>
      <c r="C19" s="343"/>
      <c r="D19" s="343"/>
      <c r="E19" s="343"/>
      <c r="F19" s="343"/>
    </row>
    <row r="22" spans="1:6" x14ac:dyDescent="0.25">
      <c r="A22" s="306" t="s">
        <v>807</v>
      </c>
      <c r="B22" s="306"/>
      <c r="C22" s="306"/>
      <c r="D22" s="306"/>
      <c r="E22" s="306"/>
      <c r="F22" s="306"/>
    </row>
    <row r="23" spans="1:6" ht="31.5" customHeight="1" x14ac:dyDescent="0.25">
      <c r="A23" s="281" t="s">
        <v>752</v>
      </c>
      <c r="B23" s="282" t="s">
        <v>808</v>
      </c>
      <c r="C23" s="281" t="s">
        <v>294</v>
      </c>
      <c r="D23" s="281" t="s">
        <v>756</v>
      </c>
      <c r="E23" s="281" t="s">
        <v>809</v>
      </c>
      <c r="F23" s="282" t="s">
        <v>810</v>
      </c>
    </row>
    <row r="24" spans="1:6" x14ac:dyDescent="0.25">
      <c r="A24" s="15" t="s">
        <v>814</v>
      </c>
      <c r="B24" s="207"/>
      <c r="C24" s="207"/>
      <c r="D24" s="207">
        <v>10000</v>
      </c>
      <c r="E24" s="207">
        <v>-12830</v>
      </c>
      <c r="F24" s="207">
        <f>B24+C24+D24+E24</f>
        <v>-2830</v>
      </c>
    </row>
    <row r="25" spans="1:6" s="63" customFormat="1" x14ac:dyDescent="0.25">
      <c r="A25" s="63" t="s">
        <v>815</v>
      </c>
      <c r="B25" s="283">
        <f t="shared" ref="B25:B29" si="0">F24</f>
        <v>-2830</v>
      </c>
      <c r="C25" s="283">
        <v>9747</v>
      </c>
      <c r="D25" s="283">
        <v>20000</v>
      </c>
      <c r="E25" s="283">
        <v>-14040</v>
      </c>
      <c r="F25" s="283">
        <f>B25+C25+D25+E25</f>
        <v>12877</v>
      </c>
    </row>
    <row r="26" spans="1:6" x14ac:dyDescent="0.25">
      <c r="A26" s="15" t="s">
        <v>816</v>
      </c>
      <c r="B26" s="207">
        <f t="shared" si="0"/>
        <v>12877</v>
      </c>
      <c r="C26" s="207">
        <v>9747</v>
      </c>
      <c r="D26" s="207">
        <v>0</v>
      </c>
      <c r="E26" s="207">
        <v>-14040</v>
      </c>
      <c r="F26" s="207">
        <f>B26+C26+D26+E26</f>
        <v>8584</v>
      </c>
    </row>
    <row r="27" spans="1:6" x14ac:dyDescent="0.25">
      <c r="A27" s="15" t="s">
        <v>817</v>
      </c>
      <c r="B27" s="207">
        <f t="shared" si="0"/>
        <v>8584</v>
      </c>
      <c r="C27" s="207">
        <v>9747</v>
      </c>
      <c r="D27" s="207">
        <v>0</v>
      </c>
      <c r="E27" s="207">
        <v>-14040</v>
      </c>
      <c r="F27" s="207">
        <f>B27+C27+D27+E27</f>
        <v>4291</v>
      </c>
    </row>
    <row r="28" spans="1:6" x14ac:dyDescent="0.25">
      <c r="A28" s="15" t="s">
        <v>818</v>
      </c>
      <c r="B28" s="207">
        <f t="shared" si="0"/>
        <v>4291</v>
      </c>
      <c r="C28" s="207">
        <v>9749</v>
      </c>
      <c r="D28" s="207">
        <v>0</v>
      </c>
      <c r="E28" s="207">
        <v>-14040</v>
      </c>
      <c r="F28" s="207">
        <f t="shared" ref="F28:F29" si="1">B28+C28+D28+E28</f>
        <v>0</v>
      </c>
    </row>
    <row r="29" spans="1:6" x14ac:dyDescent="0.25">
      <c r="A29" s="15" t="s">
        <v>819</v>
      </c>
      <c r="B29" s="207">
        <f t="shared" si="0"/>
        <v>0</v>
      </c>
      <c r="C29" s="207">
        <v>0</v>
      </c>
      <c r="D29" s="207">
        <v>0</v>
      </c>
      <c r="E29" s="207">
        <v>0</v>
      </c>
      <c r="F29" s="207">
        <f t="shared" si="1"/>
        <v>0</v>
      </c>
    </row>
    <row r="30" spans="1:6" x14ac:dyDescent="0.25">
      <c r="B30" s="207"/>
      <c r="C30" s="207"/>
      <c r="D30" s="207"/>
      <c r="E30" s="207"/>
      <c r="F30" s="207"/>
    </row>
    <row r="31" spans="1:6" x14ac:dyDescent="0.25">
      <c r="B31" s="207"/>
      <c r="C31" s="207"/>
      <c r="D31" s="207"/>
      <c r="E31" s="207"/>
      <c r="F31" s="207"/>
    </row>
    <row r="32" spans="1:6" x14ac:dyDescent="0.25">
      <c r="B32" s="207"/>
      <c r="C32" s="207"/>
      <c r="D32" s="207"/>
      <c r="E32" s="207"/>
      <c r="F32" s="207"/>
    </row>
    <row r="33" spans="2:6" x14ac:dyDescent="0.25">
      <c r="B33" s="207"/>
      <c r="C33" s="207"/>
      <c r="D33" s="207"/>
      <c r="E33" s="207"/>
      <c r="F33" s="207"/>
    </row>
    <row r="34" spans="2:6" x14ac:dyDescent="0.25">
      <c r="B34" s="207"/>
      <c r="C34" s="207"/>
      <c r="D34" s="207"/>
      <c r="E34" s="207"/>
      <c r="F34" s="207"/>
    </row>
    <row r="35" spans="2:6" x14ac:dyDescent="0.25">
      <c r="B35" s="207"/>
      <c r="C35" s="207"/>
      <c r="D35" s="207"/>
      <c r="E35" s="207"/>
      <c r="F35" s="207"/>
    </row>
    <row r="36" spans="2:6" x14ac:dyDescent="0.25">
      <c r="B36" s="207"/>
      <c r="C36" s="207"/>
      <c r="D36" s="207"/>
      <c r="E36" s="207"/>
      <c r="F36" s="207"/>
    </row>
    <row r="37" spans="2:6" x14ac:dyDescent="0.25">
      <c r="B37" s="207"/>
      <c r="C37" s="207"/>
      <c r="D37" s="207"/>
      <c r="E37" s="207"/>
      <c r="F37" s="207"/>
    </row>
    <row r="38" spans="2:6" x14ac:dyDescent="0.25">
      <c r="B38" s="207"/>
      <c r="C38" s="207"/>
      <c r="D38" s="207"/>
      <c r="E38" s="207"/>
      <c r="F38" s="207"/>
    </row>
    <row r="39" spans="2:6" x14ac:dyDescent="0.25">
      <c r="B39" s="207"/>
      <c r="C39" s="207"/>
      <c r="D39" s="207"/>
      <c r="E39" s="207"/>
      <c r="F39" s="207"/>
    </row>
    <row r="40" spans="2:6" x14ac:dyDescent="0.25">
      <c r="B40" s="207"/>
      <c r="C40" s="207"/>
      <c r="D40" s="207"/>
      <c r="E40" s="207"/>
      <c r="F40" s="207"/>
    </row>
    <row r="41" spans="2:6" x14ac:dyDescent="0.25">
      <c r="B41" s="207"/>
      <c r="C41" s="207"/>
      <c r="D41" s="207"/>
      <c r="E41" s="207"/>
      <c r="F41" s="207"/>
    </row>
    <row r="42" spans="2:6" x14ac:dyDescent="0.25">
      <c r="B42" s="207"/>
      <c r="C42" s="207"/>
      <c r="D42" s="207"/>
      <c r="E42" s="207"/>
      <c r="F42" s="207"/>
    </row>
    <row r="43" spans="2:6" x14ac:dyDescent="0.25">
      <c r="B43" s="207"/>
      <c r="C43" s="207"/>
      <c r="D43" s="207"/>
      <c r="E43" s="207"/>
      <c r="F43" s="207"/>
    </row>
    <row r="44" spans="2:6" x14ac:dyDescent="0.25">
      <c r="B44" s="207"/>
      <c r="C44" s="207"/>
      <c r="D44" s="207"/>
      <c r="E44" s="207"/>
      <c r="F44" s="207"/>
    </row>
    <row r="45" spans="2:6" x14ac:dyDescent="0.25">
      <c r="B45" s="207"/>
      <c r="C45" s="207"/>
      <c r="D45" s="207"/>
      <c r="E45" s="207"/>
      <c r="F45" s="207"/>
    </row>
    <row r="46" spans="2:6" x14ac:dyDescent="0.25">
      <c r="B46" s="207"/>
      <c r="C46" s="207"/>
      <c r="D46" s="207"/>
      <c r="E46" s="207"/>
      <c r="F46" s="207"/>
    </row>
    <row r="47" spans="2:6" x14ac:dyDescent="0.25">
      <c r="B47" s="207"/>
      <c r="C47" s="207"/>
      <c r="D47" s="207"/>
      <c r="E47" s="207"/>
      <c r="F47" s="207"/>
    </row>
    <row r="48" spans="2:6" x14ac:dyDescent="0.25">
      <c r="B48" s="207"/>
      <c r="C48" s="207"/>
      <c r="D48" s="207"/>
      <c r="E48" s="207"/>
      <c r="F48" s="207"/>
    </row>
    <row r="49" spans="2:6" x14ac:dyDescent="0.25">
      <c r="B49" s="207"/>
      <c r="C49" s="207"/>
      <c r="D49" s="207"/>
      <c r="E49" s="207"/>
      <c r="F49" s="207"/>
    </row>
    <row r="50" spans="2:6" x14ac:dyDescent="0.25">
      <c r="B50" s="207"/>
      <c r="C50" s="207"/>
      <c r="D50" s="207"/>
      <c r="E50" s="207"/>
      <c r="F50" s="207"/>
    </row>
    <row r="51" spans="2:6" x14ac:dyDescent="0.25">
      <c r="B51" s="207"/>
      <c r="C51" s="207"/>
      <c r="D51" s="207"/>
      <c r="E51" s="207"/>
      <c r="F51" s="207"/>
    </row>
    <row r="52" spans="2:6" x14ac:dyDescent="0.25">
      <c r="B52" s="207"/>
      <c r="C52" s="207"/>
      <c r="D52" s="207"/>
      <c r="E52" s="207"/>
      <c r="F52" s="207"/>
    </row>
    <row r="53" spans="2:6" x14ac:dyDescent="0.25">
      <c r="B53" s="207"/>
      <c r="C53" s="207"/>
      <c r="D53" s="207"/>
      <c r="E53" s="207"/>
      <c r="F53" s="207"/>
    </row>
  </sheetData>
  <mergeCells count="6">
    <mergeCell ref="A22:F22"/>
    <mergeCell ref="A1:F1"/>
    <mergeCell ref="A2:F2"/>
    <mergeCell ref="A9:F9"/>
    <mergeCell ref="A16:F16"/>
    <mergeCell ref="A19:F19"/>
  </mergeCells>
  <dataValidations count="2">
    <dataValidation type="list" allowBlank="1" showInputMessage="1" showErrorMessage="1" prompt="Select from drop-down list" sqref="D13" xr:uid="{83478ECF-4EA0-41C1-829B-F16BE7F5099D}">
      <formula1>"Reduce Cost, Cost Unchanged, Increase Cost"</formula1>
    </dataValidation>
    <dataValidation type="list" allowBlank="1" showInputMessage="1" showErrorMessage="1" prompt="Select from drop-down list" sqref="B12" xr:uid="{B7A78BAA-C526-4301-9D92-42A1D175D601}">
      <formula1>"Public Safety, To Maintain Services, Continuation of Prior Funding"</formula1>
    </dataValidation>
  </dataValidations>
  <printOptions horizontalCentered="1"/>
  <pageMargins left="0.7" right="0.7" top="0.75" bottom="0.75" header="0.3" footer="0.3"/>
  <pageSetup scale="83" orientation="landscape" r:id="rId1"/>
  <headerFooter>
    <oddFooter>&amp;R&amp;P</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64BD2-0381-4257-B030-E505B7EC3152}">
  <sheetPr>
    <pageSetUpPr fitToPage="1"/>
  </sheetPr>
  <dimension ref="A1:F56"/>
  <sheetViews>
    <sheetView view="pageLayout" zoomScaleNormal="100" workbookViewId="0">
      <selection activeCell="K17" sqref="K17"/>
    </sheetView>
  </sheetViews>
  <sheetFormatPr defaultRowHeight="15.75" x14ac:dyDescent="0.25"/>
  <cols>
    <col min="1" max="1" width="21.7109375" style="15" customWidth="1"/>
    <col min="2" max="3" width="16.7109375" style="15" customWidth="1"/>
    <col min="4" max="4" width="21.7109375" style="15" customWidth="1"/>
    <col min="5" max="6" width="16.7109375" style="15" customWidth="1"/>
    <col min="7" max="16384" width="9.140625" style="15"/>
  </cols>
  <sheetData>
    <row r="1" spans="1:6" x14ac:dyDescent="0.25">
      <c r="A1" s="345" t="s">
        <v>787</v>
      </c>
      <c r="B1" s="345"/>
      <c r="C1" s="345"/>
      <c r="D1" s="345"/>
      <c r="E1" s="345"/>
      <c r="F1" s="345"/>
    </row>
    <row r="2" spans="1:6" x14ac:dyDescent="0.25">
      <c r="A2" s="345" t="s">
        <v>788</v>
      </c>
      <c r="B2" s="345"/>
      <c r="C2" s="345"/>
      <c r="D2" s="345"/>
      <c r="E2" s="345"/>
      <c r="F2" s="345"/>
    </row>
    <row r="4" spans="1:6" x14ac:dyDescent="0.25">
      <c r="A4" s="63" t="s">
        <v>789</v>
      </c>
      <c r="B4" s="15" t="s">
        <v>872</v>
      </c>
    </row>
    <row r="5" spans="1:6" x14ac:dyDescent="0.25">
      <c r="A5" s="63" t="s">
        <v>790</v>
      </c>
      <c r="B5" s="15" t="s">
        <v>846</v>
      </c>
    </row>
    <row r="6" spans="1:6" x14ac:dyDescent="0.25">
      <c r="A6" s="63" t="s">
        <v>791</v>
      </c>
      <c r="B6" s="15" t="s">
        <v>873</v>
      </c>
    </row>
    <row r="7" spans="1:6" x14ac:dyDescent="0.25">
      <c r="A7" s="63" t="s">
        <v>793</v>
      </c>
      <c r="B7" s="276">
        <v>195000</v>
      </c>
    </row>
    <row r="9" spans="1:6" x14ac:dyDescent="0.25">
      <c r="A9" s="306" t="s">
        <v>794</v>
      </c>
      <c r="B9" s="306"/>
      <c r="C9" s="306"/>
      <c r="D9" s="306"/>
      <c r="E9" s="306"/>
      <c r="F9" s="306"/>
    </row>
    <row r="10" spans="1:6" x14ac:dyDescent="0.25">
      <c r="A10" s="63" t="s">
        <v>795</v>
      </c>
      <c r="B10" s="15">
        <v>2025</v>
      </c>
      <c r="D10" s="63" t="s">
        <v>796</v>
      </c>
      <c r="E10" s="15" t="s">
        <v>842</v>
      </c>
    </row>
    <row r="11" spans="1:6" x14ac:dyDescent="0.25">
      <c r="A11" s="63" t="s">
        <v>797</v>
      </c>
      <c r="B11" s="284">
        <v>195000</v>
      </c>
      <c r="D11" s="63" t="s">
        <v>798</v>
      </c>
      <c r="E11" s="15" t="s">
        <v>849</v>
      </c>
    </row>
    <row r="12" spans="1:6" x14ac:dyDescent="0.25">
      <c r="A12" s="63" t="s">
        <v>799</v>
      </c>
      <c r="B12" s="15" t="s">
        <v>209</v>
      </c>
      <c r="D12" s="63" t="s">
        <v>801</v>
      </c>
      <c r="E12" s="15" t="s">
        <v>874</v>
      </c>
    </row>
    <row r="13" spans="1:6" x14ac:dyDescent="0.25">
      <c r="A13" s="63" t="s">
        <v>802</v>
      </c>
      <c r="D13" s="15" t="s">
        <v>875</v>
      </c>
    </row>
    <row r="15" spans="1:6" x14ac:dyDescent="0.25">
      <c r="A15" s="63" t="s">
        <v>804</v>
      </c>
    </row>
    <row r="16" spans="1:6" ht="92.25" customHeight="1" x14ac:dyDescent="0.25">
      <c r="A16" s="343" t="s">
        <v>877</v>
      </c>
      <c r="B16" s="343"/>
      <c r="C16" s="343"/>
      <c r="D16" s="343"/>
      <c r="E16" s="343"/>
      <c r="F16" s="343"/>
    </row>
    <row r="18" spans="1:6" x14ac:dyDescent="0.25">
      <c r="A18" s="63" t="s">
        <v>805</v>
      </c>
    </row>
    <row r="19" spans="1:6" ht="80.25" customHeight="1" x14ac:dyDescent="0.25">
      <c r="A19" s="343" t="s">
        <v>876</v>
      </c>
      <c r="B19" s="343"/>
      <c r="C19" s="343"/>
      <c r="D19" s="343"/>
      <c r="E19" s="343"/>
      <c r="F19" s="343"/>
    </row>
    <row r="20" spans="1:6" ht="15.75" customHeight="1" x14ac:dyDescent="0.25">
      <c r="A20" s="191"/>
      <c r="B20" s="191"/>
      <c r="C20" s="191"/>
    </row>
    <row r="22" spans="1:6" x14ac:dyDescent="0.25">
      <c r="A22" s="306" t="s">
        <v>807</v>
      </c>
      <c r="B22" s="306"/>
      <c r="C22" s="306"/>
      <c r="D22" s="306"/>
      <c r="E22" s="306"/>
      <c r="F22" s="306"/>
    </row>
    <row r="23" spans="1:6" ht="31.5" customHeight="1" x14ac:dyDescent="0.25">
      <c r="A23" s="281" t="s">
        <v>752</v>
      </c>
      <c r="B23" s="282" t="s">
        <v>808</v>
      </c>
      <c r="C23" s="281" t="s">
        <v>294</v>
      </c>
      <c r="D23" s="281" t="s">
        <v>756</v>
      </c>
      <c r="E23" s="281" t="s">
        <v>809</v>
      </c>
      <c r="F23" s="282" t="s">
        <v>810</v>
      </c>
    </row>
    <row r="24" spans="1:6" x14ac:dyDescent="0.25">
      <c r="A24" s="15" t="s">
        <v>811</v>
      </c>
      <c r="B24" s="207">
        <v>43060</v>
      </c>
      <c r="C24" s="207">
        <v>101000</v>
      </c>
      <c r="D24" s="207">
        <v>0</v>
      </c>
      <c r="E24" s="207">
        <v>-117288</v>
      </c>
      <c r="F24" s="207">
        <f t="shared" ref="F24:F32" si="0">B24+C24+D24+E24</f>
        <v>26772</v>
      </c>
    </row>
    <row r="25" spans="1:6" x14ac:dyDescent="0.25">
      <c r="A25" s="15" t="s">
        <v>812</v>
      </c>
      <c r="B25" s="207">
        <f t="shared" ref="B25:B32" si="1">F24</f>
        <v>26772</v>
      </c>
      <c r="C25" s="207">
        <v>105000</v>
      </c>
      <c r="D25" s="207">
        <v>0</v>
      </c>
      <c r="E25" s="207">
        <v>-28264</v>
      </c>
      <c r="F25" s="207">
        <f t="shared" si="0"/>
        <v>103508</v>
      </c>
    </row>
    <row r="26" spans="1:6" x14ac:dyDescent="0.25">
      <c r="A26" s="15" t="s">
        <v>813</v>
      </c>
      <c r="B26" s="207">
        <f t="shared" si="1"/>
        <v>103508</v>
      </c>
      <c r="C26" s="207">
        <v>110000</v>
      </c>
      <c r="D26" s="207">
        <v>0</v>
      </c>
      <c r="E26" s="207">
        <v>-129648</v>
      </c>
      <c r="F26" s="207">
        <f t="shared" si="0"/>
        <v>83860</v>
      </c>
    </row>
    <row r="27" spans="1:6" x14ac:dyDescent="0.25">
      <c r="A27" s="15" t="s">
        <v>814</v>
      </c>
      <c r="B27" s="207">
        <f t="shared" si="1"/>
        <v>83860</v>
      </c>
      <c r="C27" s="207">
        <v>125000</v>
      </c>
      <c r="D27" s="207">
        <v>0</v>
      </c>
      <c r="E27" s="207">
        <v>-196984</v>
      </c>
      <c r="F27" s="207">
        <f t="shared" si="0"/>
        <v>11876</v>
      </c>
    </row>
    <row r="28" spans="1:6" s="63" customFormat="1" x14ac:dyDescent="0.25">
      <c r="A28" s="63" t="s">
        <v>815</v>
      </c>
      <c r="B28" s="283">
        <f t="shared" si="1"/>
        <v>11876</v>
      </c>
      <c r="C28" s="283">
        <v>195000</v>
      </c>
      <c r="D28" s="283">
        <v>0</v>
      </c>
      <c r="E28" s="283">
        <v>0</v>
      </c>
      <c r="F28" s="283">
        <f t="shared" si="0"/>
        <v>206876</v>
      </c>
    </row>
    <row r="29" spans="1:6" x14ac:dyDescent="0.25">
      <c r="A29" s="15" t="s">
        <v>816</v>
      </c>
      <c r="B29" s="207">
        <f t="shared" si="1"/>
        <v>206876</v>
      </c>
      <c r="C29" s="207">
        <v>0</v>
      </c>
      <c r="D29" s="207">
        <v>0</v>
      </c>
      <c r="E29" s="207">
        <v>0</v>
      </c>
      <c r="F29" s="207">
        <f t="shared" si="0"/>
        <v>206876</v>
      </c>
    </row>
    <row r="30" spans="1:6" x14ac:dyDescent="0.25">
      <c r="A30" s="15" t="s">
        <v>817</v>
      </c>
      <c r="B30" s="207">
        <f t="shared" si="1"/>
        <v>206876</v>
      </c>
      <c r="C30" s="207">
        <v>0</v>
      </c>
      <c r="D30" s="207">
        <v>0</v>
      </c>
      <c r="E30" s="207">
        <v>0</v>
      </c>
      <c r="F30" s="207">
        <f t="shared" si="0"/>
        <v>206876</v>
      </c>
    </row>
    <row r="31" spans="1:6" x14ac:dyDescent="0.25">
      <c r="A31" s="15" t="s">
        <v>818</v>
      </c>
      <c r="B31" s="207">
        <f t="shared" si="1"/>
        <v>206876</v>
      </c>
      <c r="C31" s="207">
        <v>0</v>
      </c>
      <c r="D31" s="207">
        <v>0</v>
      </c>
      <c r="E31" s="207">
        <v>0</v>
      </c>
      <c r="F31" s="207">
        <f t="shared" si="0"/>
        <v>206876</v>
      </c>
    </row>
    <row r="32" spans="1:6" x14ac:dyDescent="0.25">
      <c r="A32" s="15" t="s">
        <v>819</v>
      </c>
      <c r="B32" s="207">
        <f t="shared" si="1"/>
        <v>206876</v>
      </c>
      <c r="C32" s="207">
        <v>0</v>
      </c>
      <c r="D32" s="207">
        <v>0</v>
      </c>
      <c r="E32" s="207">
        <v>0</v>
      </c>
      <c r="F32" s="207">
        <f t="shared" si="0"/>
        <v>206876</v>
      </c>
    </row>
    <row r="33" spans="2:6" x14ac:dyDescent="0.25">
      <c r="B33" s="207"/>
      <c r="C33" s="207"/>
      <c r="D33" s="207"/>
      <c r="E33" s="207"/>
      <c r="F33" s="207"/>
    </row>
    <row r="34" spans="2:6" x14ac:dyDescent="0.25">
      <c r="B34" s="207"/>
      <c r="C34" s="207"/>
      <c r="D34" s="207"/>
      <c r="E34" s="207"/>
      <c r="F34" s="207"/>
    </row>
    <row r="35" spans="2:6" x14ac:dyDescent="0.25">
      <c r="B35" s="207"/>
      <c r="C35" s="207"/>
      <c r="D35" s="207"/>
      <c r="E35" s="207"/>
      <c r="F35" s="207"/>
    </row>
    <row r="36" spans="2:6" x14ac:dyDescent="0.25">
      <c r="B36" s="207"/>
      <c r="C36" s="207"/>
      <c r="D36" s="207"/>
      <c r="E36" s="207"/>
      <c r="F36" s="207"/>
    </row>
    <row r="37" spans="2:6" x14ac:dyDescent="0.25">
      <c r="B37" s="207"/>
      <c r="C37" s="207"/>
      <c r="D37" s="207"/>
      <c r="E37" s="207"/>
      <c r="F37" s="207"/>
    </row>
    <row r="38" spans="2:6" x14ac:dyDescent="0.25">
      <c r="B38" s="207"/>
      <c r="C38" s="207"/>
      <c r="D38" s="207"/>
      <c r="E38" s="207"/>
      <c r="F38" s="207"/>
    </row>
    <row r="39" spans="2:6" x14ac:dyDescent="0.25">
      <c r="B39" s="207"/>
      <c r="C39" s="207"/>
      <c r="D39" s="207"/>
      <c r="E39" s="207"/>
      <c r="F39" s="207"/>
    </row>
    <row r="40" spans="2:6" x14ac:dyDescent="0.25">
      <c r="B40" s="207"/>
      <c r="C40" s="207"/>
      <c r="D40" s="207"/>
      <c r="E40" s="207"/>
      <c r="F40" s="207"/>
    </row>
    <row r="41" spans="2:6" x14ac:dyDescent="0.25">
      <c r="B41" s="207"/>
      <c r="C41" s="207"/>
      <c r="D41" s="207"/>
      <c r="E41" s="207"/>
      <c r="F41" s="207"/>
    </row>
    <row r="42" spans="2:6" x14ac:dyDescent="0.25">
      <c r="B42" s="207"/>
      <c r="C42" s="207"/>
      <c r="D42" s="207"/>
      <c r="E42" s="207"/>
      <c r="F42" s="207"/>
    </row>
    <row r="43" spans="2:6" x14ac:dyDescent="0.25">
      <c r="B43" s="207"/>
      <c r="C43" s="207"/>
      <c r="D43" s="207"/>
      <c r="E43" s="207"/>
      <c r="F43" s="207"/>
    </row>
    <row r="44" spans="2:6" x14ac:dyDescent="0.25">
      <c r="B44" s="207"/>
      <c r="C44" s="207"/>
      <c r="D44" s="207"/>
      <c r="E44" s="207"/>
      <c r="F44" s="207"/>
    </row>
    <row r="45" spans="2:6" x14ac:dyDescent="0.25">
      <c r="B45" s="207"/>
      <c r="C45" s="207"/>
      <c r="D45" s="207"/>
      <c r="E45" s="207"/>
      <c r="F45" s="207"/>
    </row>
    <row r="46" spans="2:6" x14ac:dyDescent="0.25">
      <c r="B46" s="207"/>
      <c r="C46" s="207"/>
      <c r="D46" s="207"/>
      <c r="E46" s="207"/>
      <c r="F46" s="207"/>
    </row>
    <row r="47" spans="2:6" x14ac:dyDescent="0.25">
      <c r="B47" s="207"/>
      <c r="C47" s="207"/>
      <c r="D47" s="207"/>
      <c r="E47" s="207"/>
      <c r="F47" s="207"/>
    </row>
    <row r="48" spans="2:6" x14ac:dyDescent="0.25">
      <c r="B48" s="207"/>
      <c r="C48" s="207"/>
      <c r="D48" s="207"/>
      <c r="E48" s="207"/>
      <c r="F48" s="207"/>
    </row>
    <row r="49" spans="2:6" x14ac:dyDescent="0.25">
      <c r="B49" s="207"/>
      <c r="C49" s="207"/>
      <c r="D49" s="207"/>
      <c r="E49" s="207"/>
      <c r="F49" s="207"/>
    </row>
    <row r="50" spans="2:6" x14ac:dyDescent="0.25">
      <c r="B50" s="207"/>
      <c r="C50" s="207"/>
      <c r="D50" s="207"/>
      <c r="E50" s="207"/>
      <c r="F50" s="207"/>
    </row>
    <row r="51" spans="2:6" x14ac:dyDescent="0.25">
      <c r="B51" s="207"/>
      <c r="C51" s="207"/>
      <c r="D51" s="207"/>
      <c r="E51" s="207"/>
      <c r="F51" s="207"/>
    </row>
    <row r="52" spans="2:6" x14ac:dyDescent="0.25">
      <c r="B52" s="207"/>
      <c r="C52" s="207"/>
      <c r="D52" s="207"/>
      <c r="E52" s="207"/>
      <c r="F52" s="207"/>
    </row>
    <row r="53" spans="2:6" x14ac:dyDescent="0.25">
      <c r="B53" s="207"/>
      <c r="C53" s="207"/>
      <c r="D53" s="207"/>
      <c r="E53" s="207"/>
      <c r="F53" s="207"/>
    </row>
    <row r="54" spans="2:6" x14ac:dyDescent="0.25">
      <c r="B54" s="207"/>
      <c r="C54" s="207"/>
      <c r="D54" s="207"/>
      <c r="E54" s="207"/>
      <c r="F54" s="207"/>
    </row>
    <row r="55" spans="2:6" x14ac:dyDescent="0.25">
      <c r="B55" s="207"/>
      <c r="C55" s="207"/>
      <c r="D55" s="207"/>
      <c r="E55" s="207"/>
      <c r="F55" s="207"/>
    </row>
    <row r="56" spans="2:6" x14ac:dyDescent="0.25">
      <c r="B56" s="207"/>
      <c r="C56" s="207"/>
      <c r="D56" s="207"/>
      <c r="E56" s="207"/>
      <c r="F56" s="207"/>
    </row>
  </sheetData>
  <mergeCells count="6">
    <mergeCell ref="A22:F22"/>
    <mergeCell ref="A1:F1"/>
    <mergeCell ref="A2:F2"/>
    <mergeCell ref="A9:F9"/>
    <mergeCell ref="A16:F16"/>
    <mergeCell ref="A19:F19"/>
  </mergeCells>
  <dataValidations count="2">
    <dataValidation type="list" allowBlank="1" showInputMessage="1" showErrorMessage="1" prompt="Select from drop-down list" sqref="D13" xr:uid="{ED2CE7CB-A301-4836-8E26-4D85EA047006}">
      <formula1>"Reduce Cost, Cost Unchanged, Increase Cost"</formula1>
    </dataValidation>
    <dataValidation type="list" allowBlank="1" showInputMessage="1" showErrorMessage="1" prompt="Select from drop-down list" sqref="B12" xr:uid="{1B7B2F3C-213D-4AAC-8DDC-DE4699BEA438}">
      <formula1>"Public Safety, To Maintain Services, Continuation of Prior Funding"</formula1>
    </dataValidation>
  </dataValidations>
  <printOptions horizontalCentered="1"/>
  <pageMargins left="0.7" right="0.7" top="0.75" bottom="0.75" header="0.3" footer="0.3"/>
  <pageSetup scale="78" orientation="landscape" r:id="rId1"/>
  <headerFooter>
    <oddFooter>&amp;R&amp;P</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C8A92-2F3B-41C7-B74A-F2686AE0F4BC}">
  <sheetPr>
    <pageSetUpPr fitToPage="1"/>
  </sheetPr>
  <dimension ref="A1:F56"/>
  <sheetViews>
    <sheetView view="pageLayout" zoomScaleNormal="100" workbookViewId="0">
      <selection activeCell="K17" sqref="K17"/>
    </sheetView>
  </sheetViews>
  <sheetFormatPr defaultRowHeight="15.75" x14ac:dyDescent="0.25"/>
  <cols>
    <col min="1" max="1" width="21.7109375" style="15" customWidth="1"/>
    <col min="2" max="3" width="16.7109375" style="15" customWidth="1"/>
    <col min="4" max="4" width="21.7109375" style="15" customWidth="1"/>
    <col min="5" max="6" width="16.7109375" style="15" customWidth="1"/>
    <col min="7" max="16384" width="9.140625" style="15"/>
  </cols>
  <sheetData>
    <row r="1" spans="1:6" x14ac:dyDescent="0.25">
      <c r="A1" s="345" t="s">
        <v>787</v>
      </c>
      <c r="B1" s="345"/>
      <c r="C1" s="345"/>
      <c r="D1" s="345"/>
      <c r="E1" s="345"/>
      <c r="F1" s="345"/>
    </row>
    <row r="2" spans="1:6" x14ac:dyDescent="0.25">
      <c r="A2" s="345" t="s">
        <v>788</v>
      </c>
      <c r="B2" s="345"/>
      <c r="C2" s="345"/>
      <c r="D2" s="345"/>
      <c r="E2" s="345"/>
      <c r="F2" s="345"/>
    </row>
    <row r="4" spans="1:6" x14ac:dyDescent="0.25">
      <c r="A4" s="63" t="s">
        <v>789</v>
      </c>
      <c r="B4" s="15" t="s">
        <v>878</v>
      </c>
    </row>
    <row r="5" spans="1:6" x14ac:dyDescent="0.25">
      <c r="A5" s="63" t="s">
        <v>790</v>
      </c>
      <c r="B5" s="15" t="s">
        <v>641</v>
      </c>
    </row>
    <row r="6" spans="1:6" x14ac:dyDescent="0.25">
      <c r="A6" s="63" t="s">
        <v>791</v>
      </c>
      <c r="B6" s="15" t="s">
        <v>879</v>
      </c>
    </row>
    <row r="7" spans="1:6" x14ac:dyDescent="0.25">
      <c r="A7" s="63" t="s">
        <v>793</v>
      </c>
      <c r="B7" s="276">
        <v>1500</v>
      </c>
    </row>
    <row r="9" spans="1:6" x14ac:dyDescent="0.25">
      <c r="A9" s="306" t="s">
        <v>794</v>
      </c>
      <c r="B9" s="306"/>
      <c r="C9" s="306"/>
      <c r="D9" s="306"/>
      <c r="E9" s="306"/>
      <c r="F9" s="306"/>
    </row>
    <row r="10" spans="1:6" x14ac:dyDescent="0.25">
      <c r="A10" s="63" t="s">
        <v>795</v>
      </c>
      <c r="B10" s="15" t="s">
        <v>88</v>
      </c>
      <c r="D10" s="63" t="s">
        <v>796</v>
      </c>
    </row>
    <row r="11" spans="1:6" x14ac:dyDescent="0.25">
      <c r="A11" s="63" t="s">
        <v>797</v>
      </c>
      <c r="B11" s="276">
        <v>3000</v>
      </c>
      <c r="D11" s="63" t="s">
        <v>798</v>
      </c>
      <c r="E11" s="15" t="s">
        <v>880</v>
      </c>
    </row>
    <row r="12" spans="1:6" x14ac:dyDescent="0.25">
      <c r="A12" s="63" t="s">
        <v>799</v>
      </c>
      <c r="D12" s="63" t="s">
        <v>801</v>
      </c>
      <c r="E12" s="15" t="s">
        <v>881</v>
      </c>
    </row>
    <row r="13" spans="1:6" x14ac:dyDescent="0.25">
      <c r="A13" s="63" t="s">
        <v>802</v>
      </c>
      <c r="D13" s="15" t="s">
        <v>803</v>
      </c>
    </row>
    <row r="15" spans="1:6" x14ac:dyDescent="0.25">
      <c r="A15" s="63" t="s">
        <v>804</v>
      </c>
    </row>
    <row r="16" spans="1:6" x14ac:dyDescent="0.25">
      <c r="A16" s="343" t="s">
        <v>882</v>
      </c>
      <c r="B16" s="343"/>
      <c r="C16" s="343"/>
      <c r="D16" s="343"/>
      <c r="E16" s="343"/>
      <c r="F16" s="343"/>
    </row>
    <row r="18" spans="1:6" x14ac:dyDescent="0.25">
      <c r="A18" s="63" t="s">
        <v>805</v>
      </c>
    </row>
    <row r="19" spans="1:6" ht="18" customHeight="1" x14ac:dyDescent="0.25">
      <c r="A19" s="347" t="s">
        <v>883</v>
      </c>
      <c r="B19" s="347"/>
      <c r="C19" s="347"/>
      <c r="D19" s="347"/>
      <c r="E19" s="347"/>
      <c r="F19" s="347"/>
    </row>
    <row r="20" spans="1:6" ht="15.75" customHeight="1" x14ac:dyDescent="0.25">
      <c r="A20" s="191"/>
      <c r="B20" s="191"/>
      <c r="C20" s="191"/>
    </row>
    <row r="22" spans="1:6" x14ac:dyDescent="0.25">
      <c r="A22" s="306" t="s">
        <v>807</v>
      </c>
      <c r="B22" s="306"/>
      <c r="C22" s="306"/>
      <c r="D22" s="306"/>
      <c r="E22" s="306"/>
      <c r="F22" s="306"/>
    </row>
    <row r="23" spans="1:6" ht="31.5" customHeight="1" x14ac:dyDescent="0.25">
      <c r="A23" s="281" t="s">
        <v>752</v>
      </c>
      <c r="B23" s="282" t="s">
        <v>808</v>
      </c>
      <c r="C23" s="281" t="s">
        <v>294</v>
      </c>
      <c r="D23" s="281" t="s">
        <v>756</v>
      </c>
      <c r="E23" s="281" t="s">
        <v>809</v>
      </c>
      <c r="F23" s="282" t="s">
        <v>810</v>
      </c>
    </row>
    <row r="24" spans="1:6" x14ac:dyDescent="0.25">
      <c r="A24" s="15" t="s">
        <v>811</v>
      </c>
      <c r="B24" s="207">
        <v>0</v>
      </c>
      <c r="C24" s="207">
        <v>0</v>
      </c>
      <c r="D24" s="207">
        <v>0</v>
      </c>
      <c r="E24" s="207">
        <v>0</v>
      </c>
      <c r="F24" s="207">
        <f t="shared" ref="F24:F32" si="0">B24+C24+D24+E24</f>
        <v>0</v>
      </c>
    </row>
    <row r="25" spans="1:6" x14ac:dyDescent="0.25">
      <c r="A25" s="15" t="s">
        <v>812</v>
      </c>
      <c r="B25" s="207">
        <f>F24</f>
        <v>0</v>
      </c>
      <c r="C25" s="207">
        <v>0</v>
      </c>
      <c r="D25" s="207">
        <v>0</v>
      </c>
      <c r="E25" s="207">
        <v>0</v>
      </c>
      <c r="F25" s="207">
        <f t="shared" si="0"/>
        <v>0</v>
      </c>
    </row>
    <row r="26" spans="1:6" x14ac:dyDescent="0.25">
      <c r="A26" s="15" t="s">
        <v>813</v>
      </c>
      <c r="B26" s="207">
        <f>F25</f>
        <v>0</v>
      </c>
      <c r="C26" s="207">
        <v>0</v>
      </c>
      <c r="D26" s="207">
        <v>0</v>
      </c>
      <c r="E26" s="207">
        <v>0</v>
      </c>
      <c r="F26" s="207">
        <f t="shared" si="0"/>
        <v>0</v>
      </c>
    </row>
    <row r="27" spans="1:6" x14ac:dyDescent="0.25">
      <c r="A27" s="15" t="s">
        <v>814</v>
      </c>
      <c r="B27" s="207">
        <f>F26</f>
        <v>0</v>
      </c>
      <c r="C27" s="207">
        <v>1500</v>
      </c>
      <c r="D27" s="207">
        <v>0</v>
      </c>
      <c r="E27" s="207">
        <v>0</v>
      </c>
      <c r="F27" s="207">
        <f t="shared" si="0"/>
        <v>1500</v>
      </c>
    </row>
    <row r="28" spans="1:6" s="63" customFormat="1" x14ac:dyDescent="0.25">
      <c r="A28" s="63" t="s">
        <v>815</v>
      </c>
      <c r="B28" s="283">
        <f>F27</f>
        <v>1500</v>
      </c>
      <c r="C28" s="283">
        <f>B7</f>
        <v>1500</v>
      </c>
      <c r="D28" s="283">
        <v>0</v>
      </c>
      <c r="E28" s="283">
        <v>0</v>
      </c>
      <c r="F28" s="283">
        <f t="shared" si="0"/>
        <v>3000</v>
      </c>
    </row>
    <row r="29" spans="1:6" x14ac:dyDescent="0.25">
      <c r="A29" s="15" t="s">
        <v>816</v>
      </c>
      <c r="B29" s="207"/>
      <c r="C29" s="207">
        <v>0</v>
      </c>
      <c r="D29" s="207">
        <v>0</v>
      </c>
      <c r="E29" s="207">
        <v>0</v>
      </c>
      <c r="F29" s="207">
        <f t="shared" si="0"/>
        <v>0</v>
      </c>
    </row>
    <row r="30" spans="1:6" x14ac:dyDescent="0.25">
      <c r="A30" s="15" t="s">
        <v>817</v>
      </c>
      <c r="B30" s="207"/>
      <c r="C30" s="207">
        <v>0</v>
      </c>
      <c r="D30" s="207">
        <v>0</v>
      </c>
      <c r="E30" s="207">
        <v>0</v>
      </c>
      <c r="F30" s="207">
        <f t="shared" si="0"/>
        <v>0</v>
      </c>
    </row>
    <row r="31" spans="1:6" x14ac:dyDescent="0.25">
      <c r="A31" s="15" t="s">
        <v>818</v>
      </c>
      <c r="B31" s="207"/>
      <c r="C31" s="207">
        <v>0</v>
      </c>
      <c r="D31" s="207">
        <v>0</v>
      </c>
      <c r="E31" s="207">
        <v>0</v>
      </c>
      <c r="F31" s="207">
        <f t="shared" si="0"/>
        <v>0</v>
      </c>
    </row>
    <row r="32" spans="1:6" x14ac:dyDescent="0.25">
      <c r="A32" s="15" t="s">
        <v>819</v>
      </c>
      <c r="B32" s="207"/>
      <c r="C32" s="207">
        <v>0</v>
      </c>
      <c r="D32" s="207">
        <v>0</v>
      </c>
      <c r="E32" s="207">
        <v>0</v>
      </c>
      <c r="F32" s="207">
        <f t="shared" si="0"/>
        <v>0</v>
      </c>
    </row>
    <row r="33" spans="2:6" x14ac:dyDescent="0.25">
      <c r="B33" s="207"/>
      <c r="C33" s="207"/>
      <c r="D33" s="207"/>
      <c r="E33" s="207"/>
      <c r="F33" s="207"/>
    </row>
    <row r="34" spans="2:6" x14ac:dyDescent="0.25">
      <c r="B34" s="207"/>
      <c r="C34" s="207"/>
      <c r="D34" s="207"/>
      <c r="E34" s="207"/>
      <c r="F34" s="207"/>
    </row>
    <row r="35" spans="2:6" x14ac:dyDescent="0.25">
      <c r="B35" s="207"/>
      <c r="C35" s="207"/>
      <c r="D35" s="207"/>
      <c r="E35" s="207"/>
      <c r="F35" s="207"/>
    </row>
    <row r="36" spans="2:6" x14ac:dyDescent="0.25">
      <c r="B36" s="207"/>
      <c r="C36" s="207"/>
      <c r="D36" s="207"/>
      <c r="E36" s="207"/>
      <c r="F36" s="207"/>
    </row>
    <row r="37" spans="2:6" x14ac:dyDescent="0.25">
      <c r="B37" s="207"/>
      <c r="C37" s="207"/>
      <c r="D37" s="207"/>
      <c r="E37" s="207"/>
      <c r="F37" s="207"/>
    </row>
    <row r="38" spans="2:6" x14ac:dyDescent="0.25">
      <c r="B38" s="207"/>
      <c r="C38" s="207"/>
      <c r="D38" s="207"/>
      <c r="E38" s="207"/>
      <c r="F38" s="207"/>
    </row>
    <row r="39" spans="2:6" x14ac:dyDescent="0.25">
      <c r="B39" s="207"/>
      <c r="C39" s="207"/>
      <c r="D39" s="207"/>
      <c r="E39" s="207"/>
      <c r="F39" s="207"/>
    </row>
    <row r="40" spans="2:6" x14ac:dyDescent="0.25">
      <c r="B40" s="207"/>
      <c r="C40" s="207"/>
      <c r="D40" s="207"/>
      <c r="E40" s="207"/>
      <c r="F40" s="207"/>
    </row>
    <row r="41" spans="2:6" x14ac:dyDescent="0.25">
      <c r="B41" s="207"/>
      <c r="C41" s="207"/>
      <c r="D41" s="207"/>
      <c r="E41" s="207"/>
      <c r="F41" s="207"/>
    </row>
    <row r="42" spans="2:6" x14ac:dyDescent="0.25">
      <c r="B42" s="207"/>
      <c r="C42" s="207"/>
      <c r="D42" s="207"/>
      <c r="E42" s="207"/>
      <c r="F42" s="207"/>
    </row>
    <row r="43" spans="2:6" x14ac:dyDescent="0.25">
      <c r="B43" s="207"/>
      <c r="C43" s="207"/>
      <c r="D43" s="207"/>
      <c r="E43" s="207"/>
      <c r="F43" s="207"/>
    </row>
    <row r="44" spans="2:6" x14ac:dyDescent="0.25">
      <c r="B44" s="207"/>
      <c r="C44" s="207"/>
      <c r="D44" s="207"/>
      <c r="E44" s="207"/>
      <c r="F44" s="207"/>
    </row>
    <row r="45" spans="2:6" x14ac:dyDescent="0.25">
      <c r="B45" s="207"/>
      <c r="C45" s="207"/>
      <c r="D45" s="207"/>
      <c r="E45" s="207"/>
      <c r="F45" s="207"/>
    </row>
    <row r="46" spans="2:6" x14ac:dyDescent="0.25">
      <c r="B46" s="207"/>
      <c r="C46" s="207"/>
      <c r="D46" s="207"/>
      <c r="E46" s="207"/>
      <c r="F46" s="207"/>
    </row>
    <row r="47" spans="2:6" x14ac:dyDescent="0.25">
      <c r="B47" s="207"/>
      <c r="C47" s="207"/>
      <c r="D47" s="207"/>
      <c r="E47" s="207"/>
      <c r="F47" s="207"/>
    </row>
    <row r="48" spans="2:6" x14ac:dyDescent="0.25">
      <c r="B48" s="207"/>
      <c r="C48" s="207"/>
      <c r="D48" s="207"/>
      <c r="E48" s="207"/>
      <c r="F48" s="207"/>
    </row>
    <row r="49" spans="2:6" x14ac:dyDescent="0.25">
      <c r="B49" s="207"/>
      <c r="C49" s="207"/>
      <c r="D49" s="207"/>
      <c r="E49" s="207"/>
      <c r="F49" s="207"/>
    </row>
    <row r="50" spans="2:6" x14ac:dyDescent="0.25">
      <c r="B50" s="207"/>
      <c r="C50" s="207"/>
      <c r="D50" s="207"/>
      <c r="E50" s="207"/>
      <c r="F50" s="207"/>
    </row>
    <row r="51" spans="2:6" x14ac:dyDescent="0.25">
      <c r="B51" s="207"/>
      <c r="C51" s="207"/>
      <c r="D51" s="207"/>
      <c r="E51" s="207"/>
      <c r="F51" s="207"/>
    </row>
    <row r="52" spans="2:6" x14ac:dyDescent="0.25">
      <c r="B52" s="207"/>
      <c r="C52" s="207"/>
      <c r="D52" s="207"/>
      <c r="E52" s="207"/>
      <c r="F52" s="207"/>
    </row>
    <row r="53" spans="2:6" x14ac:dyDescent="0.25">
      <c r="B53" s="207"/>
      <c r="C53" s="207"/>
      <c r="D53" s="207"/>
      <c r="E53" s="207"/>
      <c r="F53" s="207"/>
    </row>
    <row r="54" spans="2:6" x14ac:dyDescent="0.25">
      <c r="B54" s="207"/>
      <c r="C54" s="207"/>
      <c r="D54" s="207"/>
      <c r="E54" s="207"/>
      <c r="F54" s="207"/>
    </row>
    <row r="55" spans="2:6" x14ac:dyDescent="0.25">
      <c r="B55" s="207"/>
      <c r="C55" s="207"/>
      <c r="D55" s="207"/>
      <c r="E55" s="207"/>
      <c r="F55" s="207"/>
    </row>
    <row r="56" spans="2:6" x14ac:dyDescent="0.25">
      <c r="B56" s="207"/>
      <c r="C56" s="207"/>
      <c r="D56" s="207"/>
      <c r="E56" s="207"/>
      <c r="F56" s="207"/>
    </row>
  </sheetData>
  <mergeCells count="6">
    <mergeCell ref="A22:F22"/>
    <mergeCell ref="A1:F1"/>
    <mergeCell ref="A2:F2"/>
    <mergeCell ref="A9:F9"/>
    <mergeCell ref="A16:F16"/>
    <mergeCell ref="A19:F19"/>
  </mergeCells>
  <dataValidations count="2">
    <dataValidation type="list" allowBlank="1" showInputMessage="1" showErrorMessage="1" prompt="Select from drop-down list" sqref="D13" xr:uid="{E4D36A66-8BCE-4371-BC66-FBA97D9729E9}">
      <formula1>"Reduce Cost, Cost Unchanged, Increase Cost"</formula1>
    </dataValidation>
    <dataValidation type="list" allowBlank="1" showInputMessage="1" showErrorMessage="1" prompt="Select from drop-down list" sqref="B12" xr:uid="{799A0B14-4E81-4F55-9F38-9D708FFE1B1D}">
      <formula1>"Public Safety, To Maintain Services, Continuation of Prior Funding"</formula1>
    </dataValidation>
  </dataValidations>
  <printOptions horizontalCentered="1"/>
  <pageMargins left="0.7" right="0.7" top="0.75" bottom="0.75" header="0.3" footer="0.3"/>
  <pageSetup scale="99" orientation="landscape" r:id="rId1"/>
  <headerFooter>
    <oddFooter>&amp;R&amp;P</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98A9C-8BE6-4F4A-A319-5A7FEBBE5517}">
  <sheetPr>
    <pageSetUpPr fitToPage="1"/>
  </sheetPr>
  <dimension ref="A1:F56"/>
  <sheetViews>
    <sheetView view="pageLayout" topLeftCell="A7" zoomScaleNormal="100" workbookViewId="0">
      <selection activeCell="K17" sqref="K17"/>
    </sheetView>
  </sheetViews>
  <sheetFormatPr defaultRowHeight="15.75" x14ac:dyDescent="0.25"/>
  <cols>
    <col min="1" max="1" width="21.7109375" style="15" customWidth="1"/>
    <col min="2" max="3" width="16.7109375" style="15" customWidth="1"/>
    <col min="4" max="4" width="21.7109375" style="15" customWidth="1"/>
    <col min="5" max="6" width="16.7109375" style="15" customWidth="1"/>
    <col min="7" max="16384" width="9.140625" style="15"/>
  </cols>
  <sheetData>
    <row r="1" spans="1:6" x14ac:dyDescent="0.25">
      <c r="A1" s="345" t="s">
        <v>787</v>
      </c>
      <c r="B1" s="345"/>
      <c r="C1" s="345"/>
      <c r="D1" s="345"/>
      <c r="E1" s="345"/>
      <c r="F1" s="345"/>
    </row>
    <row r="2" spans="1:6" x14ac:dyDescent="0.25">
      <c r="A2" s="345" t="s">
        <v>788</v>
      </c>
      <c r="B2" s="345"/>
      <c r="C2" s="345"/>
      <c r="D2" s="345"/>
      <c r="E2" s="345"/>
      <c r="F2" s="345"/>
    </row>
    <row r="4" spans="1:6" x14ac:dyDescent="0.25">
      <c r="A4" s="63" t="s">
        <v>789</v>
      </c>
      <c r="B4" s="15" t="s">
        <v>884</v>
      </c>
    </row>
    <row r="5" spans="1:6" x14ac:dyDescent="0.25">
      <c r="A5" s="63" t="s">
        <v>790</v>
      </c>
      <c r="B5" s="15" t="s">
        <v>641</v>
      </c>
    </row>
    <row r="6" spans="1:6" x14ac:dyDescent="0.25">
      <c r="A6" s="63" t="s">
        <v>791</v>
      </c>
      <c r="B6" s="15" t="s">
        <v>885</v>
      </c>
    </row>
    <row r="7" spans="1:6" x14ac:dyDescent="0.25">
      <c r="A7" s="63" t="s">
        <v>793</v>
      </c>
      <c r="B7" s="276">
        <v>4000</v>
      </c>
    </row>
    <row r="9" spans="1:6" x14ac:dyDescent="0.25">
      <c r="A9" s="306" t="s">
        <v>794</v>
      </c>
      <c r="B9" s="306"/>
      <c r="C9" s="306"/>
      <c r="D9" s="306"/>
      <c r="E9" s="306"/>
      <c r="F9" s="306"/>
    </row>
    <row r="10" spans="1:6" x14ac:dyDescent="0.25">
      <c r="A10" s="63" t="s">
        <v>795</v>
      </c>
      <c r="B10" s="15" t="s">
        <v>88</v>
      </c>
      <c r="D10" s="63" t="s">
        <v>796</v>
      </c>
      <c r="E10" s="15" t="s">
        <v>886</v>
      </c>
    </row>
    <row r="11" spans="1:6" x14ac:dyDescent="0.25">
      <c r="A11" s="63" t="s">
        <v>797</v>
      </c>
      <c r="B11" s="276">
        <v>8000</v>
      </c>
      <c r="D11" s="63" t="s">
        <v>798</v>
      </c>
      <c r="E11" s="15" t="s">
        <v>887</v>
      </c>
    </row>
    <row r="12" spans="1:6" x14ac:dyDescent="0.25">
      <c r="A12" s="63" t="s">
        <v>799</v>
      </c>
      <c r="B12" s="15" t="s">
        <v>800</v>
      </c>
      <c r="D12" s="63" t="s">
        <v>801</v>
      </c>
      <c r="E12" s="15" t="s">
        <v>888</v>
      </c>
    </row>
    <row r="13" spans="1:6" x14ac:dyDescent="0.25">
      <c r="A13" s="63" t="s">
        <v>802</v>
      </c>
    </row>
    <row r="15" spans="1:6" x14ac:dyDescent="0.25">
      <c r="A15" s="63" t="s">
        <v>804</v>
      </c>
    </row>
    <row r="16" spans="1:6" x14ac:dyDescent="0.25">
      <c r="A16" s="343" t="s">
        <v>889</v>
      </c>
      <c r="B16" s="343"/>
      <c r="C16" s="343"/>
      <c r="D16" s="343"/>
      <c r="E16" s="343"/>
      <c r="F16" s="343"/>
    </row>
    <row r="18" spans="1:6" x14ac:dyDescent="0.25">
      <c r="A18" s="63" t="s">
        <v>805</v>
      </c>
    </row>
    <row r="19" spans="1:6" ht="47.25" customHeight="1" x14ac:dyDescent="0.25">
      <c r="A19" s="343" t="s">
        <v>890</v>
      </c>
      <c r="B19" s="343"/>
      <c r="C19" s="343"/>
      <c r="D19" s="343"/>
      <c r="E19" s="343"/>
      <c r="F19" s="343"/>
    </row>
    <row r="20" spans="1:6" ht="15.75" customHeight="1" x14ac:dyDescent="0.25">
      <c r="A20" s="191"/>
      <c r="B20" s="191"/>
      <c r="C20" s="191"/>
    </row>
    <row r="22" spans="1:6" x14ac:dyDescent="0.25">
      <c r="A22" s="306" t="s">
        <v>807</v>
      </c>
      <c r="B22" s="306"/>
      <c r="C22" s="306"/>
      <c r="D22" s="306"/>
      <c r="E22" s="306"/>
      <c r="F22" s="306"/>
    </row>
    <row r="23" spans="1:6" ht="31.5" customHeight="1" x14ac:dyDescent="0.25">
      <c r="A23" s="281" t="s">
        <v>752</v>
      </c>
      <c r="B23" s="282" t="s">
        <v>808</v>
      </c>
      <c r="C23" s="281" t="s">
        <v>294</v>
      </c>
      <c r="D23" s="281" t="s">
        <v>756</v>
      </c>
      <c r="E23" s="281" t="s">
        <v>809</v>
      </c>
      <c r="F23" s="282" t="s">
        <v>810</v>
      </c>
    </row>
    <row r="24" spans="1:6" x14ac:dyDescent="0.25">
      <c r="A24" s="15" t="s">
        <v>811</v>
      </c>
      <c r="B24" s="207">
        <v>0</v>
      </c>
      <c r="C24" s="207">
        <v>0</v>
      </c>
      <c r="D24" s="207">
        <v>0</v>
      </c>
      <c r="E24" s="207">
        <v>0</v>
      </c>
      <c r="F24" s="207">
        <f t="shared" ref="F24:F32" si="0">B24+C24+D24+E24</f>
        <v>0</v>
      </c>
    </row>
    <row r="25" spans="1:6" x14ac:dyDescent="0.25">
      <c r="A25" s="15" t="s">
        <v>812</v>
      </c>
      <c r="B25" s="207">
        <f>F24</f>
        <v>0</v>
      </c>
      <c r="C25" s="207">
        <v>0</v>
      </c>
      <c r="D25" s="207">
        <v>0</v>
      </c>
      <c r="E25" s="207">
        <v>0</v>
      </c>
      <c r="F25" s="207">
        <f t="shared" si="0"/>
        <v>0</v>
      </c>
    </row>
    <row r="26" spans="1:6" x14ac:dyDescent="0.25">
      <c r="A26" s="15" t="s">
        <v>813</v>
      </c>
      <c r="B26" s="207">
        <f>F25</f>
        <v>0</v>
      </c>
      <c r="C26" s="207">
        <v>0</v>
      </c>
      <c r="D26" s="207">
        <v>0</v>
      </c>
      <c r="E26" s="207">
        <v>0</v>
      </c>
      <c r="F26" s="207">
        <f t="shared" si="0"/>
        <v>0</v>
      </c>
    </row>
    <row r="27" spans="1:6" x14ac:dyDescent="0.25">
      <c r="A27" s="15" t="s">
        <v>814</v>
      </c>
      <c r="B27" s="207">
        <f>F26</f>
        <v>0</v>
      </c>
      <c r="C27" s="207">
        <v>4000</v>
      </c>
      <c r="D27" s="207">
        <v>0</v>
      </c>
      <c r="E27" s="207">
        <v>0</v>
      </c>
      <c r="F27" s="207">
        <f t="shared" si="0"/>
        <v>4000</v>
      </c>
    </row>
    <row r="28" spans="1:6" s="63" customFormat="1" x14ac:dyDescent="0.25">
      <c r="A28" s="63" t="s">
        <v>815</v>
      </c>
      <c r="B28" s="283">
        <f>F27</f>
        <v>4000</v>
      </c>
      <c r="C28" s="283">
        <f>B7</f>
        <v>4000</v>
      </c>
      <c r="D28" s="283">
        <v>0</v>
      </c>
      <c r="E28" s="283">
        <v>0</v>
      </c>
      <c r="F28" s="283">
        <f t="shared" si="0"/>
        <v>8000</v>
      </c>
    </row>
    <row r="29" spans="1:6" x14ac:dyDescent="0.25">
      <c r="A29" s="15" t="s">
        <v>816</v>
      </c>
      <c r="B29" s="283">
        <f t="shared" ref="B29:B32" si="1">F28</f>
        <v>8000</v>
      </c>
      <c r="C29" s="207">
        <v>0</v>
      </c>
      <c r="D29" s="207">
        <v>0</v>
      </c>
      <c r="E29" s="207"/>
      <c r="F29" s="207">
        <f t="shared" si="0"/>
        <v>8000</v>
      </c>
    </row>
    <row r="30" spans="1:6" x14ac:dyDescent="0.25">
      <c r="A30" s="15" t="s">
        <v>817</v>
      </c>
      <c r="B30" s="283">
        <f t="shared" si="1"/>
        <v>8000</v>
      </c>
      <c r="C30" s="207"/>
      <c r="D30" s="207"/>
      <c r="E30" s="207"/>
      <c r="F30" s="207">
        <f t="shared" si="0"/>
        <v>8000</v>
      </c>
    </row>
    <row r="31" spans="1:6" x14ac:dyDescent="0.25">
      <c r="A31" s="15" t="s">
        <v>818</v>
      </c>
      <c r="B31" s="283">
        <f t="shared" si="1"/>
        <v>8000</v>
      </c>
      <c r="C31" s="207"/>
      <c r="D31" s="207"/>
      <c r="E31" s="207"/>
      <c r="F31" s="207">
        <f t="shared" si="0"/>
        <v>8000</v>
      </c>
    </row>
    <row r="32" spans="1:6" x14ac:dyDescent="0.25">
      <c r="A32" s="15" t="s">
        <v>819</v>
      </c>
      <c r="B32" s="283">
        <f t="shared" si="1"/>
        <v>8000</v>
      </c>
      <c r="C32" s="207"/>
      <c r="D32" s="207"/>
      <c r="E32" s="207"/>
      <c r="F32" s="207">
        <f t="shared" si="0"/>
        <v>8000</v>
      </c>
    </row>
    <row r="33" spans="2:6" x14ac:dyDescent="0.25">
      <c r="B33" s="207"/>
      <c r="C33" s="207"/>
      <c r="D33" s="207"/>
      <c r="E33" s="207"/>
      <c r="F33" s="207"/>
    </row>
    <row r="34" spans="2:6" x14ac:dyDescent="0.25">
      <c r="B34" s="207"/>
      <c r="C34" s="207"/>
      <c r="D34" s="207"/>
      <c r="E34" s="207"/>
      <c r="F34" s="207"/>
    </row>
    <row r="35" spans="2:6" x14ac:dyDescent="0.25">
      <c r="B35" s="207"/>
      <c r="C35" s="207"/>
      <c r="D35" s="207"/>
      <c r="E35" s="207"/>
      <c r="F35" s="207"/>
    </row>
    <row r="36" spans="2:6" x14ac:dyDescent="0.25">
      <c r="B36" s="207"/>
      <c r="C36" s="207"/>
      <c r="D36" s="207"/>
      <c r="E36" s="207"/>
      <c r="F36" s="207"/>
    </row>
    <row r="37" spans="2:6" x14ac:dyDescent="0.25">
      <c r="B37" s="207"/>
      <c r="C37" s="207"/>
      <c r="D37" s="207"/>
      <c r="E37" s="207"/>
      <c r="F37" s="207"/>
    </row>
    <row r="38" spans="2:6" x14ac:dyDescent="0.25">
      <c r="B38" s="207"/>
      <c r="C38" s="207"/>
      <c r="D38" s="207"/>
      <c r="E38" s="207"/>
      <c r="F38" s="207"/>
    </row>
    <row r="39" spans="2:6" x14ac:dyDescent="0.25">
      <c r="B39" s="207"/>
      <c r="C39" s="207"/>
      <c r="D39" s="207"/>
      <c r="E39" s="207"/>
      <c r="F39" s="207"/>
    </row>
    <row r="40" spans="2:6" x14ac:dyDescent="0.25">
      <c r="B40" s="207"/>
      <c r="C40" s="207"/>
      <c r="D40" s="207"/>
      <c r="E40" s="207"/>
      <c r="F40" s="207"/>
    </row>
    <row r="41" spans="2:6" x14ac:dyDescent="0.25">
      <c r="B41" s="207"/>
      <c r="C41" s="207"/>
      <c r="D41" s="207"/>
      <c r="E41" s="207"/>
      <c r="F41" s="207"/>
    </row>
    <row r="42" spans="2:6" x14ac:dyDescent="0.25">
      <c r="B42" s="207"/>
      <c r="C42" s="207"/>
      <c r="D42" s="207"/>
      <c r="E42" s="207"/>
      <c r="F42" s="207"/>
    </row>
    <row r="43" spans="2:6" x14ac:dyDescent="0.25">
      <c r="B43" s="207"/>
      <c r="C43" s="207"/>
      <c r="D43" s="207"/>
      <c r="E43" s="207"/>
      <c r="F43" s="207"/>
    </row>
    <row r="44" spans="2:6" x14ac:dyDescent="0.25">
      <c r="B44" s="207"/>
      <c r="C44" s="207"/>
      <c r="D44" s="207"/>
      <c r="E44" s="207"/>
      <c r="F44" s="207"/>
    </row>
    <row r="45" spans="2:6" x14ac:dyDescent="0.25">
      <c r="B45" s="207"/>
      <c r="C45" s="207"/>
      <c r="D45" s="207"/>
      <c r="E45" s="207"/>
      <c r="F45" s="207"/>
    </row>
    <row r="46" spans="2:6" x14ac:dyDescent="0.25">
      <c r="B46" s="207"/>
      <c r="C46" s="207"/>
      <c r="D46" s="207"/>
      <c r="E46" s="207"/>
      <c r="F46" s="207"/>
    </row>
    <row r="47" spans="2:6" x14ac:dyDescent="0.25">
      <c r="B47" s="207"/>
      <c r="C47" s="207"/>
      <c r="D47" s="207"/>
      <c r="E47" s="207"/>
      <c r="F47" s="207"/>
    </row>
    <row r="48" spans="2:6" x14ac:dyDescent="0.25">
      <c r="B48" s="207"/>
      <c r="C48" s="207"/>
      <c r="D48" s="207"/>
      <c r="E48" s="207"/>
      <c r="F48" s="207"/>
    </row>
    <row r="49" spans="2:6" x14ac:dyDescent="0.25">
      <c r="B49" s="207"/>
      <c r="C49" s="207"/>
      <c r="D49" s="207"/>
      <c r="E49" s="207"/>
      <c r="F49" s="207"/>
    </row>
    <row r="50" spans="2:6" x14ac:dyDescent="0.25">
      <c r="B50" s="207"/>
      <c r="C50" s="207"/>
      <c r="D50" s="207"/>
      <c r="E50" s="207"/>
      <c r="F50" s="207"/>
    </row>
    <row r="51" spans="2:6" x14ac:dyDescent="0.25">
      <c r="B51" s="207"/>
      <c r="C51" s="207"/>
      <c r="D51" s="207"/>
      <c r="E51" s="207"/>
      <c r="F51" s="207"/>
    </row>
    <row r="52" spans="2:6" x14ac:dyDescent="0.25">
      <c r="B52" s="207"/>
      <c r="C52" s="207"/>
      <c r="D52" s="207"/>
      <c r="E52" s="207"/>
      <c r="F52" s="207"/>
    </row>
    <row r="53" spans="2:6" x14ac:dyDescent="0.25">
      <c r="B53" s="207"/>
      <c r="C53" s="207"/>
      <c r="D53" s="207"/>
      <c r="E53" s="207"/>
      <c r="F53" s="207"/>
    </row>
    <row r="54" spans="2:6" x14ac:dyDescent="0.25">
      <c r="B54" s="207"/>
      <c r="C54" s="207"/>
      <c r="D54" s="207"/>
      <c r="E54" s="207"/>
      <c r="F54" s="207"/>
    </row>
    <row r="55" spans="2:6" x14ac:dyDescent="0.25">
      <c r="B55" s="207"/>
      <c r="C55" s="207"/>
      <c r="D55" s="207"/>
      <c r="E55" s="207"/>
      <c r="F55" s="207"/>
    </row>
    <row r="56" spans="2:6" x14ac:dyDescent="0.25">
      <c r="B56" s="207"/>
      <c r="C56" s="207"/>
      <c r="D56" s="207"/>
      <c r="E56" s="207"/>
      <c r="F56" s="207"/>
    </row>
  </sheetData>
  <mergeCells count="6">
    <mergeCell ref="A22:F22"/>
    <mergeCell ref="A1:F1"/>
    <mergeCell ref="A2:F2"/>
    <mergeCell ref="A9:F9"/>
    <mergeCell ref="A16:F16"/>
    <mergeCell ref="A19:F19"/>
  </mergeCells>
  <dataValidations count="2">
    <dataValidation type="list" allowBlank="1" showInputMessage="1" showErrorMessage="1" prompt="Select from drop-down list" sqref="D13" xr:uid="{76835FA0-5AAF-480F-B636-08E2F6BFB048}">
      <formula1>"Reduce Cost, Cost Unchanged, Increase Cost"</formula1>
    </dataValidation>
    <dataValidation type="list" allowBlank="1" showInputMessage="1" showErrorMessage="1" prompt="Select from drop-down list" sqref="B12" xr:uid="{D4B19039-D8E6-4B31-9B8A-26F6BCC4B5B0}">
      <formula1>"Public Safety, To Maintain Services, Continuation of Prior Funding"</formula1>
    </dataValidation>
  </dataValidations>
  <printOptions horizontalCentered="1"/>
  <pageMargins left="0.7" right="0.7" top="0.75" bottom="0.75" header="0.3" footer="0.3"/>
  <pageSetup scale="94" orientation="landscape" r:id="rId1"/>
  <headerFooter>
    <oddFooter>&amp;R&amp;P</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7B069-6518-4F7A-9E2E-48259C090A60}">
  <sheetPr>
    <pageSetUpPr fitToPage="1"/>
  </sheetPr>
  <dimension ref="A1:F56"/>
  <sheetViews>
    <sheetView view="pageLayout" zoomScaleNormal="100" workbookViewId="0">
      <selection activeCell="K17" sqref="K17"/>
    </sheetView>
  </sheetViews>
  <sheetFormatPr defaultRowHeight="15.75" x14ac:dyDescent="0.25"/>
  <cols>
    <col min="1" max="1" width="21.7109375" style="15" customWidth="1"/>
    <col min="2" max="3" width="16.7109375" style="15" customWidth="1"/>
    <col min="4" max="4" width="21.7109375" style="15" customWidth="1"/>
    <col min="5" max="6" width="16.7109375" style="15" customWidth="1"/>
    <col min="7" max="16384" width="9.140625" style="15"/>
  </cols>
  <sheetData>
    <row r="1" spans="1:6" x14ac:dyDescent="0.25">
      <c r="A1" s="345" t="s">
        <v>787</v>
      </c>
      <c r="B1" s="345"/>
      <c r="C1" s="345"/>
      <c r="D1" s="345"/>
      <c r="E1" s="345"/>
      <c r="F1" s="345"/>
    </row>
    <row r="2" spans="1:6" x14ac:dyDescent="0.25">
      <c r="A2" s="345" t="s">
        <v>788</v>
      </c>
      <c r="B2" s="345"/>
      <c r="C2" s="345"/>
      <c r="D2" s="345"/>
      <c r="E2" s="345"/>
      <c r="F2" s="345"/>
    </row>
    <row r="4" spans="1:6" x14ac:dyDescent="0.25">
      <c r="A4" s="63" t="s">
        <v>789</v>
      </c>
      <c r="B4" s="15" t="s">
        <v>239</v>
      </c>
    </row>
    <row r="5" spans="1:6" x14ac:dyDescent="0.25">
      <c r="A5" s="63" t="s">
        <v>790</v>
      </c>
      <c r="B5" s="15" t="s">
        <v>641</v>
      </c>
    </row>
    <row r="6" spans="1:6" x14ac:dyDescent="0.25">
      <c r="A6" s="63" t="s">
        <v>791</v>
      </c>
      <c r="B6" s="15" t="s">
        <v>891</v>
      </c>
    </row>
    <row r="7" spans="1:6" x14ac:dyDescent="0.25">
      <c r="A7" s="63" t="s">
        <v>793</v>
      </c>
      <c r="B7" s="276">
        <v>9000</v>
      </c>
    </row>
    <row r="9" spans="1:6" x14ac:dyDescent="0.25">
      <c r="A9" s="306" t="s">
        <v>794</v>
      </c>
      <c r="B9" s="306"/>
      <c r="C9" s="306"/>
      <c r="D9" s="306"/>
      <c r="E9" s="306"/>
      <c r="F9" s="306"/>
    </row>
    <row r="10" spans="1:6" x14ac:dyDescent="0.25">
      <c r="A10" s="63" t="s">
        <v>795</v>
      </c>
      <c r="B10" s="15" t="s">
        <v>780</v>
      </c>
      <c r="D10" s="63" t="s">
        <v>796</v>
      </c>
      <c r="E10" s="15" t="s">
        <v>825</v>
      </c>
    </row>
    <row r="11" spans="1:6" x14ac:dyDescent="0.25">
      <c r="A11" s="63" t="s">
        <v>797</v>
      </c>
      <c r="B11" s="276">
        <v>45000</v>
      </c>
      <c r="D11" s="63" t="s">
        <v>798</v>
      </c>
      <c r="E11" s="15" t="s">
        <v>826</v>
      </c>
    </row>
    <row r="12" spans="1:6" x14ac:dyDescent="0.25">
      <c r="A12" s="63" t="s">
        <v>799</v>
      </c>
      <c r="B12" s="15" t="s">
        <v>209</v>
      </c>
      <c r="D12" s="63" t="s">
        <v>801</v>
      </c>
      <c r="E12" s="15" t="s">
        <v>843</v>
      </c>
    </row>
    <row r="13" spans="1:6" x14ac:dyDescent="0.25">
      <c r="A13" s="63" t="s">
        <v>802</v>
      </c>
      <c r="D13" s="15" t="s">
        <v>803</v>
      </c>
    </row>
    <row r="15" spans="1:6" x14ac:dyDescent="0.25">
      <c r="A15" s="63" t="s">
        <v>804</v>
      </c>
    </row>
    <row r="16" spans="1:6" x14ac:dyDescent="0.25">
      <c r="A16" s="343" t="s">
        <v>892</v>
      </c>
      <c r="B16" s="343"/>
      <c r="C16" s="343"/>
      <c r="D16" s="343"/>
      <c r="E16" s="343"/>
      <c r="F16" s="343"/>
    </row>
    <row r="18" spans="1:6" x14ac:dyDescent="0.25">
      <c r="A18" s="63" t="s">
        <v>805</v>
      </c>
    </row>
    <row r="19" spans="1:6" ht="15.75" customHeight="1" x14ac:dyDescent="0.25">
      <c r="A19" s="343" t="s">
        <v>893</v>
      </c>
      <c r="B19" s="343"/>
      <c r="C19" s="343"/>
      <c r="D19" s="343"/>
      <c r="E19" s="343"/>
      <c r="F19" s="343"/>
    </row>
    <row r="20" spans="1:6" ht="15.75" customHeight="1" x14ac:dyDescent="0.25">
      <c r="A20" s="191"/>
      <c r="B20" s="191"/>
      <c r="C20" s="191"/>
    </row>
    <row r="22" spans="1:6" x14ac:dyDescent="0.25">
      <c r="A22" s="306" t="s">
        <v>807</v>
      </c>
      <c r="B22" s="306"/>
      <c r="C22" s="306"/>
      <c r="D22" s="306"/>
      <c r="E22" s="306"/>
      <c r="F22" s="306"/>
    </row>
    <row r="23" spans="1:6" ht="31.5" customHeight="1" x14ac:dyDescent="0.25">
      <c r="A23" s="281" t="s">
        <v>752</v>
      </c>
      <c r="B23" s="282" t="s">
        <v>808</v>
      </c>
      <c r="C23" s="281" t="s">
        <v>294</v>
      </c>
      <c r="D23" s="281" t="s">
        <v>756</v>
      </c>
      <c r="E23" s="281" t="s">
        <v>809</v>
      </c>
      <c r="F23" s="282" t="s">
        <v>810</v>
      </c>
    </row>
    <row r="24" spans="1:6" x14ac:dyDescent="0.25">
      <c r="A24" s="15" t="s">
        <v>811</v>
      </c>
      <c r="B24" s="207">
        <v>4962</v>
      </c>
      <c r="C24" s="207">
        <v>4000</v>
      </c>
      <c r="D24" s="207">
        <v>13515</v>
      </c>
      <c r="E24" s="207">
        <v>0</v>
      </c>
      <c r="F24" s="207">
        <f t="shared" ref="F24:F32" si="0">B24+C24+D24+E24</f>
        <v>22477</v>
      </c>
    </row>
    <row r="25" spans="1:6" x14ac:dyDescent="0.25">
      <c r="A25" s="15" t="s">
        <v>812</v>
      </c>
      <c r="B25" s="207">
        <f t="shared" ref="B25:B32" si="1">F24</f>
        <v>22477</v>
      </c>
      <c r="C25" s="207">
        <v>33331</v>
      </c>
      <c r="D25" s="207">
        <v>0</v>
      </c>
      <c r="E25" s="207">
        <v>-31567</v>
      </c>
      <c r="F25" s="207">
        <f t="shared" si="0"/>
        <v>24241</v>
      </c>
    </row>
    <row r="26" spans="1:6" x14ac:dyDescent="0.25">
      <c r="A26" s="15" t="s">
        <v>813</v>
      </c>
      <c r="B26" s="207">
        <f t="shared" si="1"/>
        <v>24241</v>
      </c>
      <c r="C26" s="207">
        <v>9000</v>
      </c>
      <c r="D26" s="207">
        <v>-33241</v>
      </c>
      <c r="E26" s="207">
        <v>0</v>
      </c>
      <c r="F26" s="207">
        <f t="shared" si="0"/>
        <v>0</v>
      </c>
    </row>
    <row r="27" spans="1:6" x14ac:dyDescent="0.25">
      <c r="A27" s="15" t="s">
        <v>814</v>
      </c>
      <c r="B27" s="207">
        <f t="shared" si="1"/>
        <v>0</v>
      </c>
      <c r="C27" s="207">
        <v>9000</v>
      </c>
      <c r="D27" s="207">
        <v>0</v>
      </c>
      <c r="E27" s="207">
        <v>0</v>
      </c>
      <c r="F27" s="207">
        <f t="shared" si="0"/>
        <v>9000</v>
      </c>
    </row>
    <row r="28" spans="1:6" s="63" customFormat="1" x14ac:dyDescent="0.25">
      <c r="A28" s="63" t="s">
        <v>815</v>
      </c>
      <c r="B28" s="283">
        <f t="shared" si="1"/>
        <v>9000</v>
      </c>
      <c r="C28" s="283">
        <f>B7</f>
        <v>9000</v>
      </c>
      <c r="D28" s="283">
        <v>0</v>
      </c>
      <c r="E28" s="283">
        <v>0</v>
      </c>
      <c r="F28" s="283">
        <f t="shared" si="0"/>
        <v>18000</v>
      </c>
    </row>
    <row r="29" spans="1:6" x14ac:dyDescent="0.25">
      <c r="A29" s="15" t="s">
        <v>816</v>
      </c>
      <c r="B29" s="207">
        <f t="shared" si="1"/>
        <v>18000</v>
      </c>
      <c r="C29" s="207">
        <v>0</v>
      </c>
      <c r="D29" s="207">
        <v>0</v>
      </c>
      <c r="E29" s="207">
        <v>0</v>
      </c>
      <c r="F29" s="207">
        <f t="shared" si="0"/>
        <v>18000</v>
      </c>
    </row>
    <row r="30" spans="1:6" x14ac:dyDescent="0.25">
      <c r="A30" s="15" t="s">
        <v>817</v>
      </c>
      <c r="B30" s="207">
        <f t="shared" si="1"/>
        <v>18000</v>
      </c>
      <c r="C30" s="207">
        <v>0</v>
      </c>
      <c r="D30" s="207">
        <v>0</v>
      </c>
      <c r="E30" s="207">
        <v>0</v>
      </c>
      <c r="F30" s="207">
        <f t="shared" si="0"/>
        <v>18000</v>
      </c>
    </row>
    <row r="31" spans="1:6" x14ac:dyDescent="0.25">
      <c r="A31" s="15" t="s">
        <v>818</v>
      </c>
      <c r="B31" s="207">
        <f t="shared" si="1"/>
        <v>18000</v>
      </c>
      <c r="C31" s="207">
        <v>0</v>
      </c>
      <c r="D31" s="207">
        <v>0</v>
      </c>
      <c r="E31" s="207">
        <v>0</v>
      </c>
      <c r="F31" s="207">
        <f t="shared" si="0"/>
        <v>18000</v>
      </c>
    </row>
    <row r="32" spans="1:6" x14ac:dyDescent="0.25">
      <c r="A32" s="15" t="s">
        <v>819</v>
      </c>
      <c r="B32" s="207">
        <f t="shared" si="1"/>
        <v>18000</v>
      </c>
      <c r="C32" s="207">
        <v>0</v>
      </c>
      <c r="D32" s="207">
        <v>0</v>
      </c>
      <c r="E32" s="207">
        <v>0</v>
      </c>
      <c r="F32" s="207">
        <f t="shared" si="0"/>
        <v>18000</v>
      </c>
    </row>
    <row r="33" spans="2:6" x14ac:dyDescent="0.25">
      <c r="B33" s="207"/>
      <c r="C33" s="207"/>
      <c r="D33" s="207"/>
      <c r="E33" s="207"/>
      <c r="F33" s="207"/>
    </row>
    <row r="34" spans="2:6" x14ac:dyDescent="0.25">
      <c r="B34" s="207"/>
      <c r="C34" s="207"/>
      <c r="D34" s="207"/>
      <c r="E34" s="207"/>
      <c r="F34" s="207"/>
    </row>
    <row r="35" spans="2:6" x14ac:dyDescent="0.25">
      <c r="B35" s="207"/>
      <c r="C35" s="207"/>
      <c r="D35" s="207"/>
      <c r="E35" s="207"/>
      <c r="F35" s="207"/>
    </row>
    <row r="36" spans="2:6" x14ac:dyDescent="0.25">
      <c r="B36" s="207"/>
      <c r="C36" s="207"/>
      <c r="D36" s="207"/>
      <c r="E36" s="207"/>
      <c r="F36" s="207"/>
    </row>
    <row r="37" spans="2:6" x14ac:dyDescent="0.25">
      <c r="B37" s="207"/>
      <c r="C37" s="207"/>
      <c r="D37" s="207"/>
      <c r="E37" s="207"/>
      <c r="F37" s="207"/>
    </row>
    <row r="38" spans="2:6" x14ac:dyDescent="0.25">
      <c r="B38" s="207"/>
      <c r="C38" s="207"/>
      <c r="D38" s="207"/>
      <c r="E38" s="207"/>
      <c r="F38" s="207"/>
    </row>
    <row r="39" spans="2:6" x14ac:dyDescent="0.25">
      <c r="B39" s="207"/>
      <c r="C39" s="207"/>
      <c r="D39" s="207"/>
      <c r="E39" s="207"/>
      <c r="F39" s="207"/>
    </row>
    <row r="40" spans="2:6" x14ac:dyDescent="0.25">
      <c r="B40" s="207"/>
      <c r="C40" s="207"/>
      <c r="D40" s="207"/>
      <c r="E40" s="207"/>
      <c r="F40" s="207"/>
    </row>
    <row r="41" spans="2:6" x14ac:dyDescent="0.25">
      <c r="B41" s="207"/>
      <c r="C41" s="207"/>
      <c r="D41" s="207"/>
      <c r="E41" s="207"/>
      <c r="F41" s="207"/>
    </row>
    <row r="42" spans="2:6" x14ac:dyDescent="0.25">
      <c r="B42" s="207"/>
      <c r="C42" s="207"/>
      <c r="D42" s="207"/>
      <c r="E42" s="207"/>
      <c r="F42" s="207"/>
    </row>
    <row r="43" spans="2:6" x14ac:dyDescent="0.25">
      <c r="B43" s="207"/>
      <c r="C43" s="207"/>
      <c r="D43" s="207"/>
      <c r="E43" s="207"/>
      <c r="F43" s="207"/>
    </row>
    <row r="44" spans="2:6" x14ac:dyDescent="0.25">
      <c r="B44" s="207"/>
      <c r="C44" s="207"/>
      <c r="D44" s="207"/>
      <c r="E44" s="207"/>
      <c r="F44" s="207"/>
    </row>
    <row r="45" spans="2:6" x14ac:dyDescent="0.25">
      <c r="B45" s="207"/>
      <c r="C45" s="207"/>
      <c r="D45" s="207"/>
      <c r="E45" s="207"/>
      <c r="F45" s="207"/>
    </row>
    <row r="46" spans="2:6" x14ac:dyDescent="0.25">
      <c r="B46" s="207"/>
      <c r="C46" s="207"/>
      <c r="D46" s="207"/>
      <c r="E46" s="207"/>
      <c r="F46" s="207"/>
    </row>
    <row r="47" spans="2:6" x14ac:dyDescent="0.25">
      <c r="B47" s="207"/>
      <c r="C47" s="207"/>
      <c r="D47" s="207"/>
      <c r="E47" s="207"/>
      <c r="F47" s="207"/>
    </row>
    <row r="48" spans="2:6" x14ac:dyDescent="0.25">
      <c r="B48" s="207"/>
      <c r="C48" s="207"/>
      <c r="D48" s="207"/>
      <c r="E48" s="207"/>
      <c r="F48" s="207"/>
    </row>
    <row r="49" spans="2:6" x14ac:dyDescent="0.25">
      <c r="B49" s="207"/>
      <c r="C49" s="207"/>
      <c r="D49" s="207"/>
      <c r="E49" s="207"/>
      <c r="F49" s="207"/>
    </row>
    <row r="50" spans="2:6" x14ac:dyDescent="0.25">
      <c r="B50" s="207"/>
      <c r="C50" s="207"/>
      <c r="D50" s="207"/>
      <c r="E50" s="207"/>
      <c r="F50" s="207"/>
    </row>
    <row r="51" spans="2:6" x14ac:dyDescent="0.25">
      <c r="B51" s="207"/>
      <c r="C51" s="207"/>
      <c r="D51" s="207"/>
      <c r="E51" s="207"/>
      <c r="F51" s="207"/>
    </row>
    <row r="52" spans="2:6" x14ac:dyDescent="0.25">
      <c r="B52" s="207"/>
      <c r="C52" s="207"/>
      <c r="D52" s="207"/>
      <c r="E52" s="207"/>
      <c r="F52" s="207"/>
    </row>
    <row r="53" spans="2:6" x14ac:dyDescent="0.25">
      <c r="B53" s="207"/>
      <c r="C53" s="207"/>
      <c r="D53" s="207"/>
      <c r="E53" s="207"/>
      <c r="F53" s="207"/>
    </row>
    <row r="54" spans="2:6" x14ac:dyDescent="0.25">
      <c r="B54" s="207"/>
      <c r="C54" s="207"/>
      <c r="D54" s="207"/>
      <c r="E54" s="207"/>
      <c r="F54" s="207"/>
    </row>
    <row r="55" spans="2:6" x14ac:dyDescent="0.25">
      <c r="B55" s="207"/>
      <c r="C55" s="207"/>
      <c r="D55" s="207"/>
      <c r="E55" s="207"/>
      <c r="F55" s="207"/>
    </row>
    <row r="56" spans="2:6" x14ac:dyDescent="0.25">
      <c r="B56" s="207"/>
      <c r="C56" s="207"/>
      <c r="D56" s="207"/>
      <c r="E56" s="207"/>
      <c r="F56" s="207"/>
    </row>
  </sheetData>
  <mergeCells count="6">
    <mergeCell ref="A22:F22"/>
    <mergeCell ref="A1:F1"/>
    <mergeCell ref="A2:F2"/>
    <mergeCell ref="A9:F9"/>
    <mergeCell ref="A16:F16"/>
    <mergeCell ref="A19:F19"/>
  </mergeCells>
  <dataValidations count="2">
    <dataValidation type="list" allowBlank="1" showInputMessage="1" showErrorMessage="1" prompt="Select from drop-down list" sqref="D13" xr:uid="{4E2E4369-09B4-4981-9196-6E8EDE579D39}">
      <formula1>"Reduce Cost, Cost Unchanged, Increase Cost"</formula1>
    </dataValidation>
    <dataValidation type="list" allowBlank="1" showInputMessage="1" showErrorMessage="1" prompt="Select from drop-down list" sqref="B12" xr:uid="{10F1D701-D913-4D0D-A249-382E22269ADB}">
      <formula1>"Public Safety, To Maintain Services, Continuation of Prior Funding"</formula1>
    </dataValidation>
  </dataValidations>
  <printOptions horizontalCentered="1"/>
  <pageMargins left="0.7" right="0.7" top="0.75" bottom="0.75" header="0.3" footer="0.3"/>
  <pageSetup orientation="landscape" r:id="rId1"/>
  <headerFooter>
    <oddFooter>&amp;R&amp;P</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DDD5A-B316-4526-BC8E-ADCD7BF65D2D}">
  <sheetPr>
    <pageSetUpPr fitToPage="1"/>
  </sheetPr>
  <dimension ref="A1:F56"/>
  <sheetViews>
    <sheetView view="pageLayout" topLeftCell="A4" zoomScaleNormal="100" workbookViewId="0">
      <selection activeCell="K17" sqref="K17"/>
    </sheetView>
  </sheetViews>
  <sheetFormatPr defaultRowHeight="15.75" x14ac:dyDescent="0.25"/>
  <cols>
    <col min="1" max="1" width="21.7109375" style="15" customWidth="1"/>
    <col min="2" max="3" width="16.7109375" style="15" customWidth="1"/>
    <col min="4" max="4" width="21.7109375" style="15" customWidth="1"/>
    <col min="5" max="6" width="16.7109375" style="15" customWidth="1"/>
    <col min="7" max="16384" width="9.140625" style="15"/>
  </cols>
  <sheetData>
    <row r="1" spans="1:6" x14ac:dyDescent="0.25">
      <c r="A1" s="345" t="s">
        <v>787</v>
      </c>
      <c r="B1" s="345"/>
      <c r="C1" s="345"/>
      <c r="D1" s="345"/>
      <c r="E1" s="345"/>
      <c r="F1" s="345"/>
    </row>
    <row r="2" spans="1:6" x14ac:dyDescent="0.25">
      <c r="A2" s="345" t="s">
        <v>788</v>
      </c>
      <c r="B2" s="345"/>
      <c r="C2" s="345"/>
      <c r="D2" s="345"/>
      <c r="E2" s="345"/>
      <c r="F2" s="345"/>
    </row>
    <row r="4" spans="1:6" x14ac:dyDescent="0.25">
      <c r="A4" s="63" t="s">
        <v>789</v>
      </c>
      <c r="B4" s="15" t="s">
        <v>240</v>
      </c>
    </row>
    <row r="5" spans="1:6" x14ac:dyDescent="0.25">
      <c r="A5" s="63" t="s">
        <v>790</v>
      </c>
      <c r="B5" s="15" t="s">
        <v>642</v>
      </c>
    </row>
    <row r="6" spans="1:6" x14ac:dyDescent="0.25">
      <c r="A6" s="63" t="s">
        <v>791</v>
      </c>
      <c r="B6" s="15" t="s">
        <v>894</v>
      </c>
    </row>
    <row r="7" spans="1:6" x14ac:dyDescent="0.25">
      <c r="A7" s="63" t="s">
        <v>793</v>
      </c>
      <c r="B7" s="276">
        <v>2500</v>
      </c>
    </row>
    <row r="9" spans="1:6" x14ac:dyDescent="0.25">
      <c r="A9" s="306" t="s">
        <v>794</v>
      </c>
      <c r="B9" s="306"/>
      <c r="C9" s="306"/>
      <c r="D9" s="306"/>
      <c r="E9" s="306"/>
      <c r="F9" s="306"/>
    </row>
    <row r="10" spans="1:6" x14ac:dyDescent="0.25">
      <c r="A10" s="63" t="s">
        <v>795</v>
      </c>
      <c r="B10" s="15" t="s">
        <v>760</v>
      </c>
      <c r="D10" s="63" t="s">
        <v>796</v>
      </c>
      <c r="E10" s="15" t="s">
        <v>825</v>
      </c>
    </row>
    <row r="11" spans="1:6" x14ac:dyDescent="0.25">
      <c r="A11" s="63" t="s">
        <v>797</v>
      </c>
      <c r="B11" s="15" t="s">
        <v>760</v>
      </c>
      <c r="D11" s="63" t="s">
        <v>798</v>
      </c>
      <c r="E11" s="15" t="s">
        <v>822</v>
      </c>
    </row>
    <row r="12" spans="1:6" x14ac:dyDescent="0.25">
      <c r="A12" s="63" t="s">
        <v>799</v>
      </c>
      <c r="B12" s="15" t="s">
        <v>209</v>
      </c>
      <c r="D12" s="63" t="s">
        <v>801</v>
      </c>
      <c r="E12" s="15" t="s">
        <v>843</v>
      </c>
    </row>
    <row r="13" spans="1:6" x14ac:dyDescent="0.25">
      <c r="A13" s="63" t="s">
        <v>802</v>
      </c>
      <c r="D13" s="15" t="s">
        <v>803</v>
      </c>
    </row>
    <row r="15" spans="1:6" x14ac:dyDescent="0.25">
      <c r="A15" s="63" t="s">
        <v>804</v>
      </c>
    </row>
    <row r="16" spans="1:6" x14ac:dyDescent="0.25">
      <c r="A16" s="343" t="s">
        <v>895</v>
      </c>
      <c r="B16" s="343"/>
      <c r="C16" s="343"/>
      <c r="D16" s="343"/>
      <c r="E16" s="343"/>
      <c r="F16" s="343"/>
    </row>
    <row r="18" spans="1:6" x14ac:dyDescent="0.25">
      <c r="A18" s="63" t="s">
        <v>805</v>
      </c>
    </row>
    <row r="19" spans="1:6" x14ac:dyDescent="0.25">
      <c r="A19" s="343" t="s">
        <v>896</v>
      </c>
      <c r="B19" s="343"/>
      <c r="C19" s="343"/>
      <c r="D19" s="343"/>
      <c r="E19" s="343"/>
      <c r="F19" s="343"/>
    </row>
    <row r="20" spans="1:6" ht="15.75" customHeight="1" x14ac:dyDescent="0.25">
      <c r="A20" s="191"/>
      <c r="B20" s="191"/>
      <c r="C20" s="191"/>
    </row>
    <row r="22" spans="1:6" x14ac:dyDescent="0.25">
      <c r="A22" s="306" t="s">
        <v>807</v>
      </c>
      <c r="B22" s="306"/>
      <c r="C22" s="306"/>
      <c r="D22" s="306"/>
      <c r="E22" s="306"/>
      <c r="F22" s="306"/>
    </row>
    <row r="23" spans="1:6" ht="31.5" customHeight="1" x14ac:dyDescent="0.25">
      <c r="A23" s="281" t="s">
        <v>752</v>
      </c>
      <c r="B23" s="282" t="s">
        <v>808</v>
      </c>
      <c r="C23" s="281" t="s">
        <v>294</v>
      </c>
      <c r="D23" s="281" t="s">
        <v>756</v>
      </c>
      <c r="E23" s="281" t="s">
        <v>809</v>
      </c>
      <c r="F23" s="282" t="s">
        <v>810</v>
      </c>
    </row>
    <row r="24" spans="1:6" x14ac:dyDescent="0.25">
      <c r="A24" s="15" t="s">
        <v>811</v>
      </c>
      <c r="B24" s="207">
        <v>27916</v>
      </c>
      <c r="C24" s="207">
        <v>7500</v>
      </c>
      <c r="D24" s="207">
        <v>0</v>
      </c>
      <c r="E24" s="207">
        <v>0</v>
      </c>
      <c r="F24" s="207">
        <f t="shared" ref="F24:F32" si="0">B24+C24+D24+E24</f>
        <v>35416</v>
      </c>
    </row>
    <row r="25" spans="1:6" x14ac:dyDescent="0.25">
      <c r="A25" s="15" t="s">
        <v>812</v>
      </c>
      <c r="B25" s="207">
        <f>F24</f>
        <v>35416</v>
      </c>
      <c r="C25" s="207">
        <v>8504</v>
      </c>
      <c r="D25" s="207">
        <v>0</v>
      </c>
      <c r="E25" s="207">
        <v>0</v>
      </c>
      <c r="F25" s="207">
        <f t="shared" si="0"/>
        <v>43920</v>
      </c>
    </row>
    <row r="26" spans="1:6" x14ac:dyDescent="0.25">
      <c r="A26" s="15" t="s">
        <v>813</v>
      </c>
      <c r="B26" s="207">
        <f t="shared" ref="B26:B32" si="1">F25</f>
        <v>43920</v>
      </c>
      <c r="C26" s="207">
        <v>0</v>
      </c>
      <c r="D26" s="207">
        <v>0</v>
      </c>
      <c r="E26" s="207">
        <v>-17973</v>
      </c>
      <c r="F26" s="207">
        <f t="shared" si="0"/>
        <v>25947</v>
      </c>
    </row>
    <row r="27" spans="1:6" x14ac:dyDescent="0.25">
      <c r="A27" s="15" t="s">
        <v>814</v>
      </c>
      <c r="B27" s="207">
        <f t="shared" si="1"/>
        <v>25947</v>
      </c>
      <c r="C27" s="207">
        <v>0</v>
      </c>
      <c r="D27" s="207">
        <v>0</v>
      </c>
      <c r="E27" s="207">
        <v>-2778</v>
      </c>
      <c r="F27" s="207">
        <f t="shared" si="0"/>
        <v>23169</v>
      </c>
    </row>
    <row r="28" spans="1:6" s="63" customFormat="1" x14ac:dyDescent="0.25">
      <c r="A28" s="63" t="s">
        <v>815</v>
      </c>
      <c r="B28" s="283">
        <f t="shared" si="1"/>
        <v>23169</v>
      </c>
      <c r="C28" s="283">
        <v>2500</v>
      </c>
      <c r="D28" s="283">
        <v>0</v>
      </c>
      <c r="E28" s="283">
        <v>0</v>
      </c>
      <c r="F28" s="283">
        <f t="shared" si="0"/>
        <v>25669</v>
      </c>
    </row>
    <row r="29" spans="1:6" x14ac:dyDescent="0.25">
      <c r="A29" s="15" t="s">
        <v>816</v>
      </c>
      <c r="B29" s="207">
        <f t="shared" si="1"/>
        <v>25669</v>
      </c>
      <c r="C29" s="207">
        <v>0</v>
      </c>
      <c r="D29" s="207">
        <v>0</v>
      </c>
      <c r="E29" s="207">
        <v>0</v>
      </c>
      <c r="F29" s="207">
        <f t="shared" si="0"/>
        <v>25669</v>
      </c>
    </row>
    <row r="30" spans="1:6" x14ac:dyDescent="0.25">
      <c r="A30" s="15" t="s">
        <v>817</v>
      </c>
      <c r="B30" s="207">
        <f t="shared" si="1"/>
        <v>25669</v>
      </c>
      <c r="C30" s="207">
        <v>0</v>
      </c>
      <c r="D30" s="207">
        <v>0</v>
      </c>
      <c r="E30" s="207">
        <v>0</v>
      </c>
      <c r="F30" s="207">
        <f t="shared" si="0"/>
        <v>25669</v>
      </c>
    </row>
    <row r="31" spans="1:6" x14ac:dyDescent="0.25">
      <c r="A31" s="15" t="s">
        <v>818</v>
      </c>
      <c r="B31" s="207">
        <f t="shared" si="1"/>
        <v>25669</v>
      </c>
      <c r="C31" s="207">
        <v>0</v>
      </c>
      <c r="D31" s="207">
        <v>0</v>
      </c>
      <c r="E31" s="207">
        <v>0</v>
      </c>
      <c r="F31" s="207">
        <f t="shared" si="0"/>
        <v>25669</v>
      </c>
    </row>
    <row r="32" spans="1:6" x14ac:dyDescent="0.25">
      <c r="A32" s="15" t="s">
        <v>819</v>
      </c>
      <c r="B32" s="207">
        <f t="shared" si="1"/>
        <v>25669</v>
      </c>
      <c r="C32" s="207">
        <v>0</v>
      </c>
      <c r="D32" s="207">
        <v>0</v>
      </c>
      <c r="E32" s="207">
        <v>0</v>
      </c>
      <c r="F32" s="207">
        <f t="shared" si="0"/>
        <v>25669</v>
      </c>
    </row>
    <row r="33" spans="2:6" x14ac:dyDescent="0.25">
      <c r="B33" s="207"/>
      <c r="C33" s="207"/>
      <c r="D33" s="207"/>
      <c r="E33" s="207"/>
      <c r="F33" s="207"/>
    </row>
    <row r="34" spans="2:6" x14ac:dyDescent="0.25">
      <c r="B34" s="207"/>
      <c r="C34" s="207"/>
      <c r="D34" s="207"/>
      <c r="E34" s="207"/>
      <c r="F34" s="207"/>
    </row>
    <row r="35" spans="2:6" x14ac:dyDescent="0.25">
      <c r="B35" s="207"/>
      <c r="C35" s="207"/>
      <c r="D35" s="207"/>
      <c r="E35" s="207"/>
      <c r="F35" s="207"/>
    </row>
    <row r="36" spans="2:6" x14ac:dyDescent="0.25">
      <c r="B36" s="207"/>
      <c r="C36" s="207"/>
      <c r="D36" s="207"/>
      <c r="E36" s="207"/>
      <c r="F36" s="207"/>
    </row>
    <row r="37" spans="2:6" x14ac:dyDescent="0.25">
      <c r="B37" s="207"/>
      <c r="C37" s="207"/>
      <c r="D37" s="207"/>
      <c r="E37" s="207"/>
      <c r="F37" s="207"/>
    </row>
    <row r="38" spans="2:6" x14ac:dyDescent="0.25">
      <c r="B38" s="207"/>
      <c r="C38" s="207"/>
      <c r="D38" s="207"/>
      <c r="E38" s="207"/>
      <c r="F38" s="207"/>
    </row>
    <row r="39" spans="2:6" x14ac:dyDescent="0.25">
      <c r="B39" s="207"/>
      <c r="C39" s="207"/>
      <c r="D39" s="207"/>
      <c r="E39" s="207"/>
      <c r="F39" s="207"/>
    </row>
    <row r="40" spans="2:6" x14ac:dyDescent="0.25">
      <c r="B40" s="207"/>
      <c r="C40" s="207"/>
      <c r="D40" s="207"/>
      <c r="E40" s="207"/>
      <c r="F40" s="207"/>
    </row>
    <row r="41" spans="2:6" x14ac:dyDescent="0.25">
      <c r="B41" s="207"/>
      <c r="C41" s="207"/>
      <c r="D41" s="207"/>
      <c r="E41" s="207"/>
      <c r="F41" s="207"/>
    </row>
    <row r="42" spans="2:6" x14ac:dyDescent="0.25">
      <c r="B42" s="207"/>
      <c r="C42" s="207"/>
      <c r="D42" s="207"/>
      <c r="E42" s="207"/>
      <c r="F42" s="207"/>
    </row>
    <row r="43" spans="2:6" x14ac:dyDescent="0.25">
      <c r="B43" s="207"/>
      <c r="C43" s="207"/>
      <c r="D43" s="207"/>
      <c r="E43" s="207"/>
      <c r="F43" s="207"/>
    </row>
    <row r="44" spans="2:6" x14ac:dyDescent="0.25">
      <c r="B44" s="207"/>
      <c r="C44" s="207"/>
      <c r="D44" s="207"/>
      <c r="E44" s="207"/>
      <c r="F44" s="207"/>
    </row>
    <row r="45" spans="2:6" x14ac:dyDescent="0.25">
      <c r="B45" s="207"/>
      <c r="C45" s="207"/>
      <c r="D45" s="207"/>
      <c r="E45" s="207"/>
      <c r="F45" s="207"/>
    </row>
    <row r="46" spans="2:6" x14ac:dyDescent="0.25">
      <c r="B46" s="207"/>
      <c r="C46" s="207"/>
      <c r="D46" s="207"/>
      <c r="E46" s="207"/>
      <c r="F46" s="207"/>
    </row>
    <row r="47" spans="2:6" x14ac:dyDescent="0.25">
      <c r="B47" s="207"/>
      <c r="C47" s="207"/>
      <c r="D47" s="207"/>
      <c r="E47" s="207"/>
      <c r="F47" s="207"/>
    </row>
    <row r="48" spans="2:6" x14ac:dyDescent="0.25">
      <c r="B48" s="207"/>
      <c r="C48" s="207"/>
      <c r="D48" s="207"/>
      <c r="E48" s="207"/>
      <c r="F48" s="207"/>
    </row>
    <row r="49" spans="2:6" x14ac:dyDescent="0.25">
      <c r="B49" s="207"/>
      <c r="C49" s="207"/>
      <c r="D49" s="207"/>
      <c r="E49" s="207"/>
      <c r="F49" s="207"/>
    </row>
    <row r="50" spans="2:6" x14ac:dyDescent="0.25">
      <c r="B50" s="207"/>
      <c r="C50" s="207"/>
      <c r="D50" s="207"/>
      <c r="E50" s="207"/>
      <c r="F50" s="207"/>
    </row>
    <row r="51" spans="2:6" x14ac:dyDescent="0.25">
      <c r="B51" s="207"/>
      <c r="C51" s="207"/>
      <c r="D51" s="207"/>
      <c r="E51" s="207"/>
      <c r="F51" s="207"/>
    </row>
    <row r="52" spans="2:6" x14ac:dyDescent="0.25">
      <c r="B52" s="207"/>
      <c r="C52" s="207"/>
      <c r="D52" s="207"/>
      <c r="E52" s="207"/>
      <c r="F52" s="207"/>
    </row>
    <row r="53" spans="2:6" x14ac:dyDescent="0.25">
      <c r="B53" s="207"/>
      <c r="C53" s="207"/>
      <c r="D53" s="207"/>
      <c r="E53" s="207"/>
      <c r="F53" s="207"/>
    </row>
    <row r="54" spans="2:6" x14ac:dyDescent="0.25">
      <c r="B54" s="207"/>
      <c r="C54" s="207"/>
      <c r="D54" s="207"/>
      <c r="E54" s="207"/>
      <c r="F54" s="207"/>
    </row>
    <row r="55" spans="2:6" x14ac:dyDescent="0.25">
      <c r="B55" s="207"/>
      <c r="C55" s="207"/>
      <c r="D55" s="207"/>
      <c r="E55" s="207"/>
      <c r="F55" s="207"/>
    </row>
    <row r="56" spans="2:6" x14ac:dyDescent="0.25">
      <c r="B56" s="207"/>
      <c r="C56" s="207"/>
      <c r="D56" s="207"/>
      <c r="E56" s="207"/>
      <c r="F56" s="207"/>
    </row>
  </sheetData>
  <mergeCells count="6">
    <mergeCell ref="A22:F22"/>
    <mergeCell ref="A1:F1"/>
    <mergeCell ref="A2:F2"/>
    <mergeCell ref="A9:F9"/>
    <mergeCell ref="A16:F16"/>
    <mergeCell ref="A19:F19"/>
  </mergeCells>
  <dataValidations count="2">
    <dataValidation type="list" allowBlank="1" showInputMessage="1" showErrorMessage="1" prompt="Select from drop-down list" sqref="D13" xr:uid="{9F068A7E-0B94-4493-A8AA-76034DA8D412}">
      <formula1>"Reduce Cost, Cost Unchanged, Increase Cost"</formula1>
    </dataValidation>
    <dataValidation type="list" allowBlank="1" showInputMessage="1" showErrorMessage="1" prompt="Select from drop-down list" sqref="B12" xr:uid="{D45FAF50-54CF-462F-A903-F1816E15F425}">
      <formula1>"Public Safety, To Maintain Services, Continuation of Prior Funding"</formula1>
    </dataValidation>
  </dataValidations>
  <printOptions horizontalCentered="1"/>
  <pageMargins left="0.7" right="0.7" top="0.75" bottom="0.75" header="0.3" footer="0.3"/>
  <pageSetup orientation="landscape" r:id="rId1"/>
  <headerFooter>
    <oddFooter>&amp;R&amp;P</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5D94C-DE96-42C4-943D-3F2A86C39257}">
  <sheetPr>
    <pageSetUpPr fitToPage="1"/>
  </sheetPr>
  <dimension ref="A1:L28"/>
  <sheetViews>
    <sheetView view="pageLayout" zoomScaleNormal="100" workbookViewId="0">
      <selection activeCell="K17" sqref="K17"/>
    </sheetView>
  </sheetViews>
  <sheetFormatPr defaultRowHeight="15.75" customHeight="1" x14ac:dyDescent="0.25"/>
  <cols>
    <col min="1" max="1" width="32.7109375" style="1" customWidth="1"/>
    <col min="2" max="9" width="11.7109375" style="1" customWidth="1"/>
    <col min="10" max="12" width="11.7109375" style="1" hidden="1" customWidth="1"/>
    <col min="13" max="16384" width="9.140625" style="1"/>
  </cols>
  <sheetData>
    <row r="1" spans="1:12" ht="15.75" customHeight="1" x14ac:dyDescent="0.25">
      <c r="A1" s="314" t="s">
        <v>331</v>
      </c>
      <c r="B1" s="314"/>
      <c r="C1" s="314"/>
      <c r="D1" s="314"/>
      <c r="E1" s="314"/>
      <c r="F1" s="314"/>
      <c r="G1" s="314"/>
      <c r="H1" s="314"/>
      <c r="I1" s="314"/>
      <c r="J1" s="314"/>
      <c r="K1" s="314"/>
      <c r="L1" s="314"/>
    </row>
    <row r="2" spans="1:12" ht="15.75" customHeight="1" x14ac:dyDescent="0.25">
      <c r="A2" s="314" t="s">
        <v>332</v>
      </c>
      <c r="B2" s="314"/>
      <c r="C2" s="314"/>
      <c r="D2" s="314"/>
      <c r="E2" s="314"/>
      <c r="F2" s="314"/>
      <c r="G2" s="314"/>
      <c r="H2" s="314"/>
      <c r="I2" s="314"/>
      <c r="J2" s="314"/>
      <c r="K2" s="314"/>
      <c r="L2" s="314"/>
    </row>
    <row r="3" spans="1:12" ht="15.75" customHeight="1" x14ac:dyDescent="0.25">
      <c r="A3" s="323" t="s">
        <v>2</v>
      </c>
      <c r="B3" s="323"/>
      <c r="C3" s="323"/>
      <c r="D3" s="323"/>
      <c r="E3" s="323"/>
      <c r="F3" s="323"/>
      <c r="G3" s="323"/>
      <c r="H3" s="323"/>
      <c r="I3" s="323"/>
      <c r="J3" s="323"/>
      <c r="K3" s="323"/>
      <c r="L3" s="323"/>
    </row>
    <row r="5" spans="1:12" ht="15.75" customHeight="1" x14ac:dyDescent="0.25">
      <c r="A5" s="3" t="s">
        <v>333</v>
      </c>
    </row>
    <row r="6" spans="1:12" ht="15.75" customHeight="1" x14ac:dyDescent="0.25">
      <c r="A6" s="316" t="s">
        <v>334</v>
      </c>
      <c r="B6" s="316"/>
      <c r="C6" s="316"/>
      <c r="D6" s="316"/>
      <c r="E6" s="316"/>
      <c r="F6" s="316"/>
      <c r="G6" s="316"/>
      <c r="H6" s="316"/>
      <c r="I6" s="316"/>
      <c r="J6" s="316"/>
      <c r="K6" s="316"/>
      <c r="L6" s="316"/>
    </row>
    <row r="7" spans="1:12" ht="15.75" customHeight="1" x14ac:dyDescent="0.25">
      <c r="A7" s="316"/>
      <c r="B7" s="316"/>
      <c r="C7" s="316"/>
      <c r="D7" s="316"/>
      <c r="E7" s="316"/>
      <c r="F7" s="316"/>
      <c r="G7" s="316"/>
      <c r="H7" s="316"/>
      <c r="I7" s="316"/>
      <c r="J7" s="316"/>
      <c r="K7" s="316"/>
      <c r="L7" s="316"/>
    </row>
    <row r="8" spans="1:12" ht="31.5" customHeight="1" x14ac:dyDescent="0.25">
      <c r="A8" s="316"/>
      <c r="B8" s="316"/>
      <c r="C8" s="316"/>
      <c r="D8" s="316"/>
      <c r="E8" s="316"/>
      <c r="F8" s="316"/>
      <c r="G8" s="316"/>
      <c r="H8" s="316"/>
      <c r="I8" s="316"/>
      <c r="J8" s="316"/>
      <c r="K8" s="316"/>
      <c r="L8" s="316"/>
    </row>
    <row r="9" spans="1:12" ht="15.75" customHeight="1" x14ac:dyDescent="0.25">
      <c r="A9" s="107"/>
      <c r="B9" s="107"/>
      <c r="C9" s="107"/>
      <c r="D9" s="107"/>
      <c r="E9" s="107"/>
      <c r="F9" s="107"/>
      <c r="G9" s="107"/>
      <c r="H9" s="107"/>
      <c r="I9" s="107"/>
      <c r="J9" s="107"/>
      <c r="K9" s="107"/>
      <c r="L9" s="107"/>
    </row>
    <row r="12" spans="1:12" ht="15.75" customHeight="1" x14ac:dyDescent="0.25">
      <c r="A12" s="312" t="s">
        <v>9</v>
      </c>
      <c r="B12" s="312"/>
      <c r="C12" s="312"/>
      <c r="D12" s="312"/>
      <c r="E12" s="312"/>
      <c r="F12" s="312"/>
      <c r="G12" s="312"/>
      <c r="H12" s="312"/>
      <c r="I12" s="312"/>
      <c r="J12" s="312"/>
      <c r="K12" s="312"/>
      <c r="L12" s="312"/>
    </row>
    <row r="13" spans="1:12" ht="15.75" customHeight="1" x14ac:dyDescent="0.25">
      <c r="A13" s="4"/>
      <c r="B13" s="5" t="str">
        <f>'Debt Service 801'!C5</f>
        <v>FY20-21</v>
      </c>
      <c r="C13" s="5" t="str">
        <f>'Debt Service 801'!D5</f>
        <v>FY21-22</v>
      </c>
      <c r="D13" s="313" t="str">
        <f>'Debt Service 801'!E5</f>
        <v>FY22-23</v>
      </c>
      <c r="E13" s="313"/>
      <c r="F13" s="313" t="str">
        <f>'Debt Service 801'!G5</f>
        <v>FY23-24</v>
      </c>
      <c r="G13" s="313"/>
      <c r="H13" s="166"/>
      <c r="I13" s="313" t="s">
        <v>88</v>
      </c>
      <c r="J13" s="313"/>
      <c r="K13" s="313"/>
      <c r="L13" s="313"/>
    </row>
    <row r="14" spans="1:12" ht="15.75" customHeight="1" thickBot="1" x14ac:dyDescent="0.3">
      <c r="A14" s="6"/>
      <c r="B14" s="7" t="str">
        <f>'Debt Service 801'!C6</f>
        <v>Actual</v>
      </c>
      <c r="C14" s="7" t="str">
        <f>'Debt Service 801'!D6</f>
        <v>Actual</v>
      </c>
      <c r="D14" s="7" t="str">
        <f>'Debt Service 801'!E6</f>
        <v>Budget</v>
      </c>
      <c r="E14" s="7" t="str">
        <f>'Debt Service 801'!F6</f>
        <v>Actual</v>
      </c>
      <c r="F14" s="7" t="str">
        <f>'Debt Service 801'!G6</f>
        <v>Budget</v>
      </c>
      <c r="G14" s="7" t="str">
        <f>'Debt Service 801'!H6</f>
        <v>YTD</v>
      </c>
      <c r="H14" s="7" t="str">
        <f>'Debt Service 801'!I6</f>
        <v>Est. EOY</v>
      </c>
      <c r="I14" s="7" t="s">
        <v>11</v>
      </c>
      <c r="J14" s="7" t="s">
        <v>12</v>
      </c>
      <c r="K14" s="7" t="s">
        <v>13</v>
      </c>
      <c r="L14" s="7" t="s">
        <v>14</v>
      </c>
    </row>
    <row r="15" spans="1:12" ht="15.75" customHeight="1" thickTop="1" x14ac:dyDescent="0.25">
      <c r="A15" s="1" t="str">
        <f>'Debt Service 801'!A8</f>
        <v>Principal</v>
      </c>
      <c r="B15" s="8">
        <f>'Debt Service 801'!C13</f>
        <v>678386</v>
      </c>
      <c r="C15" s="8">
        <f>'Debt Service 801'!D13</f>
        <v>620000</v>
      </c>
      <c r="D15" s="8">
        <f>'Debt Service 801'!E13</f>
        <v>615000</v>
      </c>
      <c r="E15" s="8">
        <f>'Debt Service 801'!F13</f>
        <v>615000</v>
      </c>
      <c r="F15" s="8">
        <f>'Debt Service 801'!G13</f>
        <v>610000</v>
      </c>
      <c r="G15" s="8">
        <f>'Debt Service 801'!H13</f>
        <v>610000</v>
      </c>
      <c r="H15" s="8">
        <f>'Debt Service 801'!I13</f>
        <v>610000</v>
      </c>
      <c r="I15" s="9">
        <f>'Debt Service 801'!J13</f>
        <v>615000</v>
      </c>
      <c r="J15" s="9">
        <f>'Debt Service 801'!L13</f>
        <v>0</v>
      </c>
      <c r="K15" s="9">
        <f>'Debt Service 801'!N13</f>
        <v>0</v>
      </c>
      <c r="L15" s="9">
        <f>'Debt Service 801'!P13</f>
        <v>0</v>
      </c>
    </row>
    <row r="16" spans="1:12" ht="15.75" customHeight="1" x14ac:dyDescent="0.25">
      <c r="A16" s="1" t="str">
        <f>'Debt Service 801'!A15</f>
        <v>Interest</v>
      </c>
      <c r="B16" s="8">
        <f>'Debt Service 801'!C20</f>
        <v>156652</v>
      </c>
      <c r="C16" s="8">
        <f>'Debt Service 801'!D20</f>
        <v>125950</v>
      </c>
      <c r="D16" s="8">
        <f>'Debt Service 801'!E20</f>
        <v>101225</v>
      </c>
      <c r="E16" s="8">
        <f>'Debt Service 801'!F20</f>
        <v>101225</v>
      </c>
      <c r="F16" s="8">
        <f>'Debt Service 801'!G20</f>
        <v>76750</v>
      </c>
      <c r="G16" s="8">
        <f>'Debt Service 801'!H20</f>
        <v>46000</v>
      </c>
      <c r="H16" s="8">
        <f>'Debt Service 801'!I20</f>
        <v>76750</v>
      </c>
      <c r="I16" s="9">
        <f>'Debt Service 801'!J20</f>
        <v>46125</v>
      </c>
      <c r="J16" s="9">
        <f>'Debt Service 801'!L20</f>
        <v>0</v>
      </c>
      <c r="K16" s="9">
        <f>'Debt Service 801'!N20</f>
        <v>0</v>
      </c>
      <c r="L16" s="9">
        <f>'Debt Service 801'!P20</f>
        <v>0</v>
      </c>
    </row>
    <row r="17" spans="1:12" ht="15.75" customHeight="1" x14ac:dyDescent="0.25">
      <c r="A17" s="3" t="str">
        <f>'Debt Service 801'!A22</f>
        <v>Total Debt Service Expenditures</v>
      </c>
      <c r="B17" s="10">
        <f t="shared" ref="B17:J17" si="0">SUM(B15:B16)</f>
        <v>835038</v>
      </c>
      <c r="C17" s="10">
        <f t="shared" si="0"/>
        <v>745950</v>
      </c>
      <c r="D17" s="10">
        <f t="shared" si="0"/>
        <v>716225</v>
      </c>
      <c r="E17" s="10">
        <f t="shared" si="0"/>
        <v>716225</v>
      </c>
      <c r="F17" s="10">
        <f t="shared" si="0"/>
        <v>686750</v>
      </c>
      <c r="G17" s="10">
        <f>SUM(G15:G16)</f>
        <v>656000</v>
      </c>
      <c r="H17" s="10">
        <f t="shared" si="0"/>
        <v>686750</v>
      </c>
      <c r="I17" s="11">
        <f t="shared" si="0"/>
        <v>661125</v>
      </c>
      <c r="J17" s="11">
        <f t="shared" si="0"/>
        <v>0</v>
      </c>
      <c r="K17" s="11">
        <f>SUM(K15:K16)</f>
        <v>0</v>
      </c>
      <c r="L17" s="11">
        <f>SUM(L15:L16)</f>
        <v>0</v>
      </c>
    </row>
    <row r="18" spans="1:12" ht="15.75" customHeight="1" x14ac:dyDescent="0.25">
      <c r="B18" s="8"/>
      <c r="C18" s="8"/>
      <c r="D18" s="8"/>
      <c r="E18" s="8"/>
      <c r="F18" s="8"/>
      <c r="G18" s="8"/>
      <c r="H18" s="8"/>
      <c r="I18" s="9"/>
      <c r="J18" s="9"/>
      <c r="K18" s="9"/>
      <c r="L18" s="9"/>
    </row>
    <row r="19" spans="1:12" ht="15.75" customHeight="1" x14ac:dyDescent="0.25">
      <c r="B19" s="8"/>
      <c r="C19" s="8"/>
      <c r="D19" s="8"/>
      <c r="E19" s="8"/>
      <c r="F19" s="8"/>
      <c r="G19" s="8"/>
      <c r="H19" s="8"/>
      <c r="I19" s="9"/>
      <c r="J19" s="9"/>
      <c r="K19" s="9"/>
      <c r="L19" s="9"/>
    </row>
    <row r="20" spans="1:12" ht="15.75" customHeight="1" thickBot="1" x14ac:dyDescent="0.3">
      <c r="A20" s="12" t="str">
        <f>'Debt Service 801'!A25</f>
        <v>Net Debt Service Budget</v>
      </c>
      <c r="B20" s="13">
        <f t="shared" ref="B20:J20" si="1">B17</f>
        <v>835038</v>
      </c>
      <c r="C20" s="13">
        <f t="shared" si="1"/>
        <v>745950</v>
      </c>
      <c r="D20" s="13">
        <f t="shared" si="1"/>
        <v>716225</v>
      </c>
      <c r="E20" s="13">
        <f t="shared" si="1"/>
        <v>716225</v>
      </c>
      <c r="F20" s="13">
        <f t="shared" si="1"/>
        <v>686750</v>
      </c>
      <c r="G20" s="13">
        <f t="shared" si="1"/>
        <v>656000</v>
      </c>
      <c r="H20" s="13">
        <f t="shared" si="1"/>
        <v>686750</v>
      </c>
      <c r="I20" s="14">
        <f t="shared" si="1"/>
        <v>661125</v>
      </c>
      <c r="J20" s="14">
        <f t="shared" si="1"/>
        <v>0</v>
      </c>
      <c r="K20" s="14">
        <f>K17</f>
        <v>0</v>
      </c>
      <c r="L20" s="14">
        <f>L17</f>
        <v>0</v>
      </c>
    </row>
    <row r="24" spans="1:12" ht="15.75" customHeight="1" thickBot="1" x14ac:dyDescent="0.3"/>
    <row r="25" spans="1:12" ht="15.75" customHeight="1" x14ac:dyDescent="0.25">
      <c r="B25" s="356" t="s">
        <v>335</v>
      </c>
      <c r="C25" s="354"/>
      <c r="D25" s="354"/>
      <c r="E25" s="354" t="s">
        <v>88</v>
      </c>
      <c r="F25" s="354"/>
      <c r="G25" s="354" t="s">
        <v>336</v>
      </c>
      <c r="H25" s="355"/>
    </row>
    <row r="26" spans="1:12" ht="15.75" customHeight="1" x14ac:dyDescent="0.25">
      <c r="B26" s="348" t="s">
        <v>337</v>
      </c>
      <c r="C26" s="349"/>
      <c r="D26" s="349"/>
      <c r="E26" s="167" t="s">
        <v>338</v>
      </c>
      <c r="F26" s="167" t="s">
        <v>64</v>
      </c>
      <c r="G26" s="167" t="s">
        <v>338</v>
      </c>
      <c r="H26" s="168" t="s">
        <v>64</v>
      </c>
    </row>
    <row r="27" spans="1:12" ht="15.75" customHeight="1" x14ac:dyDescent="0.25">
      <c r="B27" s="350" t="s">
        <v>339</v>
      </c>
      <c r="C27" s="351"/>
      <c r="D27" s="351"/>
      <c r="E27" s="169">
        <v>615000</v>
      </c>
      <c r="F27" s="169">
        <v>46125</v>
      </c>
      <c r="G27" s="169">
        <v>615000</v>
      </c>
      <c r="H27" s="170">
        <v>15375</v>
      </c>
    </row>
    <row r="28" spans="1:12" ht="15.75" customHeight="1" thickBot="1" x14ac:dyDescent="0.3">
      <c r="B28" s="352"/>
      <c r="C28" s="353"/>
      <c r="D28" s="353"/>
      <c r="E28" s="171"/>
      <c r="F28" s="171"/>
      <c r="G28" s="171"/>
      <c r="H28" s="172"/>
    </row>
  </sheetData>
  <mergeCells count="14">
    <mergeCell ref="I13:L13"/>
    <mergeCell ref="A1:L1"/>
    <mergeCell ref="A2:L2"/>
    <mergeCell ref="A3:L3"/>
    <mergeCell ref="A6:L8"/>
    <mergeCell ref="A12:L12"/>
    <mergeCell ref="B26:D26"/>
    <mergeCell ref="B27:D27"/>
    <mergeCell ref="B28:D28"/>
    <mergeCell ref="G25:H25"/>
    <mergeCell ref="D13:E13"/>
    <mergeCell ref="F13:G13"/>
    <mergeCell ref="B25:D25"/>
    <mergeCell ref="E25:F25"/>
  </mergeCells>
  <printOptions horizontalCentered="1"/>
  <pageMargins left="0.7" right="0.7" top="0.75" bottom="0.75" header="0.3" footer="0.3"/>
  <pageSetup scale="96" orientation="landscape" r:id="rId1"/>
  <headerFooter>
    <oddFooter>&amp;R&amp;P</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1E3F3-3A03-42D4-B40E-8F763C56B397}">
  <sheetPr>
    <pageSetUpPr fitToPage="1"/>
  </sheetPr>
  <dimension ref="A1:T51"/>
  <sheetViews>
    <sheetView view="pageLayout" zoomScaleNormal="100" zoomScaleSheetLayoutView="100" workbookViewId="0">
      <selection activeCell="K17" sqref="K17"/>
    </sheetView>
  </sheetViews>
  <sheetFormatPr defaultRowHeight="15.75" x14ac:dyDescent="0.25"/>
  <cols>
    <col min="1" max="1" width="5.28515625" style="15" bestFit="1" customWidth="1"/>
    <col min="2" max="2" width="30.7109375" style="15" bestFit="1" customWidth="1"/>
    <col min="3" max="3" width="9.140625" style="15" customWidth="1"/>
    <col min="4" max="10" width="9.140625" style="15"/>
    <col min="11" max="11" width="8.140625" style="15" bestFit="1" customWidth="1"/>
    <col min="12" max="12" width="9.140625" style="15" hidden="1" customWidth="1"/>
    <col min="13" max="13" width="8.140625" style="15" hidden="1" customWidth="1"/>
    <col min="14" max="15" width="9.140625" style="15" hidden="1" customWidth="1"/>
    <col min="16" max="16" width="8.5703125" style="15" hidden="1" customWidth="1"/>
    <col min="21" max="16384" width="9.140625" style="15"/>
  </cols>
  <sheetData>
    <row r="1" spans="1:20" x14ac:dyDescent="0.25">
      <c r="A1" s="314" t="s">
        <v>331</v>
      </c>
      <c r="B1" s="314"/>
      <c r="C1" s="314"/>
      <c r="D1" s="314"/>
      <c r="E1" s="314"/>
      <c r="F1" s="314"/>
      <c r="G1" s="314"/>
      <c r="H1" s="314"/>
      <c r="I1" s="314"/>
      <c r="J1" s="314"/>
      <c r="K1" s="314"/>
      <c r="L1" s="314"/>
      <c r="M1" s="314"/>
      <c r="N1" s="314"/>
      <c r="O1" s="314"/>
      <c r="P1" s="314"/>
      <c r="Q1" s="15"/>
      <c r="R1" s="15"/>
      <c r="S1" s="15"/>
      <c r="T1" s="15"/>
    </row>
    <row r="2" spans="1:20" x14ac:dyDescent="0.25">
      <c r="A2" s="314" t="s">
        <v>332</v>
      </c>
      <c r="B2" s="314"/>
      <c r="C2" s="314"/>
      <c r="D2" s="314"/>
      <c r="E2" s="314"/>
      <c r="F2" s="314"/>
      <c r="G2" s="314"/>
      <c r="H2" s="314"/>
      <c r="I2" s="314"/>
      <c r="J2" s="314"/>
      <c r="K2" s="314"/>
      <c r="L2" s="314"/>
      <c r="M2" s="314"/>
      <c r="N2" s="314"/>
      <c r="O2" s="314"/>
      <c r="P2" s="314"/>
      <c r="Q2" s="15"/>
      <c r="R2" s="15"/>
      <c r="S2" s="15"/>
      <c r="T2" s="15"/>
    </row>
    <row r="3" spans="1:20" x14ac:dyDescent="0.25">
      <c r="A3" s="323" t="s">
        <v>2</v>
      </c>
      <c r="B3" s="323"/>
      <c r="C3" s="323"/>
      <c r="D3" s="323"/>
      <c r="E3" s="323"/>
      <c r="F3" s="323"/>
      <c r="G3" s="323"/>
      <c r="H3" s="323"/>
      <c r="I3" s="323"/>
      <c r="J3" s="323"/>
      <c r="K3" s="323"/>
      <c r="L3" s="323"/>
      <c r="M3" s="323"/>
      <c r="N3" s="323"/>
      <c r="O3" s="323"/>
      <c r="P3" s="323"/>
      <c r="Q3" s="15"/>
      <c r="R3" s="15"/>
      <c r="S3" s="15"/>
      <c r="T3" s="15"/>
    </row>
    <row r="5" spans="1:20" x14ac:dyDescent="0.25">
      <c r="A5" s="16"/>
      <c r="B5" s="16"/>
      <c r="C5" s="17" t="s">
        <v>16</v>
      </c>
      <c r="D5" s="17" t="s">
        <v>17</v>
      </c>
      <c r="E5" s="319" t="s">
        <v>18</v>
      </c>
      <c r="F5" s="320"/>
      <c r="G5" s="321" t="s">
        <v>10</v>
      </c>
      <c r="H5" s="321"/>
      <c r="I5" s="321"/>
      <c r="J5" s="322" t="s">
        <v>88</v>
      </c>
      <c r="K5" s="322"/>
      <c r="L5" s="322"/>
      <c r="M5" s="322"/>
      <c r="N5" s="322"/>
      <c r="O5" s="322"/>
      <c r="P5" s="322"/>
    </row>
    <row r="6" spans="1:20" ht="16.5" thickBot="1" x14ac:dyDescent="0.3">
      <c r="A6" s="18"/>
      <c r="B6" s="18"/>
      <c r="C6" s="19" t="s">
        <v>19</v>
      </c>
      <c r="D6" s="21" t="s">
        <v>19</v>
      </c>
      <c r="E6" s="20" t="s">
        <v>20</v>
      </c>
      <c r="F6" s="21" t="s">
        <v>19</v>
      </c>
      <c r="G6" s="22" t="s">
        <v>20</v>
      </c>
      <c r="H6" s="22" t="s">
        <v>21</v>
      </c>
      <c r="I6" s="22" t="s">
        <v>22</v>
      </c>
      <c r="J6" s="317" t="s">
        <v>23</v>
      </c>
      <c r="K6" s="317"/>
      <c r="L6" s="317" t="s">
        <v>12</v>
      </c>
      <c r="M6" s="317"/>
      <c r="N6" s="317" t="s">
        <v>24</v>
      </c>
      <c r="O6" s="317"/>
      <c r="P6" s="23" t="s">
        <v>14</v>
      </c>
    </row>
    <row r="7" spans="1:20" ht="16.5" thickTop="1" x14ac:dyDescent="0.25">
      <c r="A7" s="318" t="s">
        <v>25</v>
      </c>
      <c r="B7" s="318"/>
      <c r="C7" s="25"/>
      <c r="D7" s="25"/>
      <c r="E7" s="25"/>
      <c r="F7" s="25"/>
      <c r="G7" s="25"/>
      <c r="H7" s="26">
        <v>45291</v>
      </c>
      <c r="I7" s="28">
        <v>45473</v>
      </c>
      <c r="J7" s="27"/>
      <c r="K7" s="27"/>
      <c r="L7" s="27"/>
      <c r="M7" s="27"/>
      <c r="N7" s="27"/>
      <c r="O7" s="27"/>
      <c r="P7" s="27"/>
      <c r="Q7" s="15"/>
      <c r="R7" s="15"/>
      <c r="S7" s="15"/>
      <c r="T7" s="15"/>
    </row>
    <row r="8" spans="1:20" x14ac:dyDescent="0.25">
      <c r="A8" s="24" t="s">
        <v>338</v>
      </c>
      <c r="B8" s="24"/>
      <c r="C8" s="25"/>
      <c r="D8" s="25"/>
      <c r="E8" s="25"/>
      <c r="F8" s="25"/>
      <c r="G8" s="25"/>
      <c r="H8" s="25"/>
      <c r="I8" s="28"/>
      <c r="J8" s="27"/>
      <c r="K8" s="27"/>
      <c r="L8" s="27"/>
      <c r="M8" s="27"/>
      <c r="N8" s="27"/>
      <c r="O8" s="27"/>
      <c r="P8" s="27"/>
      <c r="Q8" s="15"/>
      <c r="R8" s="15"/>
      <c r="S8" s="15"/>
      <c r="T8" s="15"/>
    </row>
    <row r="9" spans="1:20" x14ac:dyDescent="0.25">
      <c r="A9" s="29">
        <v>58012</v>
      </c>
      <c r="B9" s="76" t="s">
        <v>340</v>
      </c>
      <c r="C9" s="31">
        <v>58386</v>
      </c>
      <c r="D9" s="33">
        <v>0</v>
      </c>
      <c r="E9" s="34">
        <v>0</v>
      </c>
      <c r="F9" s="33"/>
      <c r="G9" s="34">
        <v>0</v>
      </c>
      <c r="H9" s="34">
        <v>0</v>
      </c>
      <c r="I9" s="34">
        <v>0</v>
      </c>
      <c r="J9" s="35"/>
      <c r="K9" s="36">
        <v>0</v>
      </c>
      <c r="L9" s="35"/>
      <c r="M9" s="37">
        <v>0</v>
      </c>
      <c r="N9" s="118"/>
      <c r="O9" s="37">
        <v>0</v>
      </c>
      <c r="P9" s="106"/>
      <c r="Q9" s="15"/>
      <c r="R9" s="15"/>
      <c r="S9" s="15"/>
      <c r="T9" s="15"/>
    </row>
    <row r="10" spans="1:20" x14ac:dyDescent="0.25">
      <c r="A10" s="39">
        <v>58013</v>
      </c>
      <c r="B10" s="25" t="s">
        <v>339</v>
      </c>
      <c r="C10" s="41">
        <v>620000</v>
      </c>
      <c r="D10" s="43">
        <v>620000</v>
      </c>
      <c r="E10" s="44">
        <v>615000</v>
      </c>
      <c r="F10" s="43">
        <v>615000</v>
      </c>
      <c r="G10" s="44">
        <v>610000</v>
      </c>
      <c r="H10" s="44">
        <v>610000</v>
      </c>
      <c r="I10" s="44">
        <v>610000</v>
      </c>
      <c r="J10" s="45">
        <v>615000</v>
      </c>
      <c r="K10" s="46">
        <f>(J10-G10)/G10</f>
        <v>8.1967213114754103E-3</v>
      </c>
      <c r="L10" s="45"/>
      <c r="M10" s="47">
        <f>(L10-G10)/G10</f>
        <v>-1</v>
      </c>
      <c r="N10" s="64"/>
      <c r="O10" s="47" t="e">
        <f>(N10-L10)/L10</f>
        <v>#DIV/0!</v>
      </c>
      <c r="P10" s="109"/>
      <c r="Q10" s="15"/>
      <c r="R10" s="15"/>
      <c r="S10" s="15"/>
      <c r="T10" s="15"/>
    </row>
    <row r="11" spans="1:20" x14ac:dyDescent="0.25">
      <c r="A11" s="39">
        <v>58014</v>
      </c>
      <c r="B11" s="25" t="s">
        <v>341</v>
      </c>
      <c r="C11" s="41">
        <v>0</v>
      </c>
      <c r="D11" s="43">
        <v>0</v>
      </c>
      <c r="E11" s="44">
        <v>0</v>
      </c>
      <c r="F11" s="43"/>
      <c r="G11" s="44">
        <v>0</v>
      </c>
      <c r="H11" s="44">
        <v>0</v>
      </c>
      <c r="I11" s="44">
        <v>0</v>
      </c>
      <c r="J11" s="45"/>
      <c r="K11" s="46">
        <v>0</v>
      </c>
      <c r="L11" s="45"/>
      <c r="M11" s="47">
        <v>0</v>
      </c>
      <c r="N11" s="64"/>
      <c r="O11" s="47">
        <v>-1</v>
      </c>
      <c r="P11" s="109"/>
      <c r="Q11" s="15"/>
      <c r="R11" s="15"/>
      <c r="S11" s="15"/>
      <c r="T11" s="15"/>
    </row>
    <row r="12" spans="1:20" x14ac:dyDescent="0.25">
      <c r="A12" s="49">
        <v>58015</v>
      </c>
      <c r="B12" s="77" t="s">
        <v>342</v>
      </c>
      <c r="C12" s="51">
        <v>0</v>
      </c>
      <c r="D12" s="53">
        <v>0</v>
      </c>
      <c r="E12" s="54">
        <v>0</v>
      </c>
      <c r="F12" s="53"/>
      <c r="G12" s="54">
        <v>0</v>
      </c>
      <c r="H12" s="54">
        <v>0</v>
      </c>
      <c r="I12" s="54">
        <v>0</v>
      </c>
      <c r="J12" s="55"/>
      <c r="K12" s="56">
        <v>0</v>
      </c>
      <c r="L12" s="55"/>
      <c r="M12" s="57">
        <v>0</v>
      </c>
      <c r="N12" s="119"/>
      <c r="O12" s="57">
        <v>0</v>
      </c>
      <c r="P12" s="58"/>
      <c r="Q12" s="15"/>
      <c r="R12" s="15"/>
      <c r="S12" s="15"/>
      <c r="T12" s="15"/>
    </row>
    <row r="13" spans="1:20" s="63" customFormat="1" x14ac:dyDescent="0.25">
      <c r="A13" s="59"/>
      <c r="B13" s="59"/>
      <c r="C13" s="60">
        <f t="shared" ref="C13:J13" si="0">SUM(C9:C12)</f>
        <v>678386</v>
      </c>
      <c r="D13" s="60">
        <f t="shared" si="0"/>
        <v>620000</v>
      </c>
      <c r="E13" s="60">
        <f t="shared" si="0"/>
        <v>615000</v>
      </c>
      <c r="F13" s="60">
        <f t="shared" si="0"/>
        <v>615000</v>
      </c>
      <c r="G13" s="60">
        <f t="shared" si="0"/>
        <v>610000</v>
      </c>
      <c r="H13" s="60">
        <f t="shared" si="0"/>
        <v>610000</v>
      </c>
      <c r="I13" s="60">
        <f t="shared" si="0"/>
        <v>610000</v>
      </c>
      <c r="J13" s="61">
        <f t="shared" si="0"/>
        <v>615000</v>
      </c>
      <c r="K13" s="62">
        <f>(J13-G13)/G13</f>
        <v>8.1967213114754103E-3</v>
      </c>
      <c r="L13" s="61">
        <f>SUM(L9:L12)</f>
        <v>0</v>
      </c>
      <c r="M13" s="62">
        <f>(L13-G13)/G13</f>
        <v>-1</v>
      </c>
      <c r="N13" s="61">
        <f>SUM(N9:N12)</f>
        <v>0</v>
      </c>
      <c r="O13" s="62">
        <f>(N13-G13)/G13</f>
        <v>-1</v>
      </c>
      <c r="P13" s="61">
        <f>SUM(P9:P12)</f>
        <v>0</v>
      </c>
    </row>
    <row r="14" spans="1:20" x14ac:dyDescent="0.25">
      <c r="A14" s="25"/>
      <c r="B14" s="25"/>
      <c r="C14" s="44"/>
      <c r="D14" s="44"/>
      <c r="E14" s="44"/>
      <c r="F14" s="44"/>
      <c r="G14" s="44"/>
      <c r="H14" s="44"/>
      <c r="I14" s="44"/>
      <c r="J14" s="64"/>
      <c r="K14" s="46"/>
      <c r="L14" s="64"/>
      <c r="M14" s="46"/>
      <c r="N14" s="64"/>
      <c r="O14" s="46"/>
      <c r="P14" s="66"/>
      <c r="Q14" s="15"/>
      <c r="R14" s="15"/>
      <c r="S14" s="15"/>
      <c r="T14" s="15"/>
    </row>
    <row r="15" spans="1:20" x14ac:dyDescent="0.25">
      <c r="A15" s="59" t="s">
        <v>64</v>
      </c>
      <c r="B15" s="25"/>
      <c r="C15" s="65"/>
      <c r="D15" s="65"/>
      <c r="E15" s="65"/>
      <c r="F15" s="65"/>
      <c r="G15" s="65"/>
      <c r="H15" s="65"/>
      <c r="I15" s="65"/>
      <c r="J15" s="66"/>
      <c r="K15" s="46"/>
      <c r="L15" s="66"/>
      <c r="M15" s="46"/>
      <c r="N15" s="66"/>
      <c r="O15" s="46"/>
      <c r="P15" s="66"/>
      <c r="Q15" s="15"/>
      <c r="R15" s="15"/>
      <c r="S15" s="15"/>
      <c r="T15" s="15"/>
    </row>
    <row r="16" spans="1:20" x14ac:dyDescent="0.25">
      <c r="A16" s="29">
        <v>58052</v>
      </c>
      <c r="B16" s="30" t="s">
        <v>340</v>
      </c>
      <c r="C16" s="31">
        <v>2802</v>
      </c>
      <c r="D16" s="33">
        <v>0</v>
      </c>
      <c r="E16" s="32">
        <v>0</v>
      </c>
      <c r="F16" s="33"/>
      <c r="G16" s="32">
        <v>0</v>
      </c>
      <c r="H16" s="34">
        <v>0</v>
      </c>
      <c r="I16" s="33">
        <v>0</v>
      </c>
      <c r="J16" s="35"/>
      <c r="K16" s="36">
        <v>0</v>
      </c>
      <c r="L16" s="35"/>
      <c r="M16" s="37">
        <v>0</v>
      </c>
      <c r="N16" s="35"/>
      <c r="O16" s="37">
        <v>0</v>
      </c>
      <c r="P16" s="106"/>
      <c r="Q16" s="15"/>
      <c r="R16" s="15"/>
      <c r="S16" s="15"/>
      <c r="T16" s="15"/>
    </row>
    <row r="17" spans="1:20" x14ac:dyDescent="0.25">
      <c r="A17" s="39">
        <v>58053</v>
      </c>
      <c r="B17" s="40" t="s">
        <v>339</v>
      </c>
      <c r="C17" s="41">
        <v>153850</v>
      </c>
      <c r="D17" s="43">
        <v>125950</v>
      </c>
      <c r="E17" s="42">
        <v>101225</v>
      </c>
      <c r="F17" s="43">
        <v>101225</v>
      </c>
      <c r="G17" s="42">
        <v>76750</v>
      </c>
      <c r="H17" s="44">
        <v>46000</v>
      </c>
      <c r="I17" s="43">
        <v>76750</v>
      </c>
      <c r="J17" s="45">
        <v>46125</v>
      </c>
      <c r="K17" s="46">
        <f t="shared" ref="K17:K25" si="1">(J17-G17)/G17</f>
        <v>-0.39902280130293161</v>
      </c>
      <c r="L17" s="45"/>
      <c r="M17" s="47">
        <f>(L17-G17)/G17</f>
        <v>-1</v>
      </c>
      <c r="N17" s="45"/>
      <c r="O17" s="47">
        <f>(N17-G17)/G17</f>
        <v>-1</v>
      </c>
      <c r="P17" s="109"/>
      <c r="Q17" s="15"/>
      <c r="R17" s="15"/>
      <c r="S17" s="15"/>
      <c r="T17" s="15"/>
    </row>
    <row r="18" spans="1:20" x14ac:dyDescent="0.25">
      <c r="A18" s="39">
        <v>58054</v>
      </c>
      <c r="B18" s="40" t="s">
        <v>341</v>
      </c>
      <c r="C18" s="41">
        <v>0</v>
      </c>
      <c r="D18" s="43">
        <v>0</v>
      </c>
      <c r="E18" s="42">
        <v>0</v>
      </c>
      <c r="F18" s="43"/>
      <c r="G18" s="42">
        <v>0</v>
      </c>
      <c r="H18" s="44">
        <v>0</v>
      </c>
      <c r="I18" s="43">
        <v>0</v>
      </c>
      <c r="J18" s="45"/>
      <c r="K18" s="46">
        <v>0</v>
      </c>
      <c r="L18" s="45"/>
      <c r="M18" s="47">
        <v>0</v>
      </c>
      <c r="N18" s="45"/>
      <c r="O18" s="47">
        <v>0</v>
      </c>
      <c r="P18" s="109"/>
      <c r="Q18" s="15"/>
      <c r="R18" s="15"/>
      <c r="S18" s="15"/>
      <c r="T18" s="15"/>
    </row>
    <row r="19" spans="1:20" x14ac:dyDescent="0.25">
      <c r="A19" s="49">
        <v>58055</v>
      </c>
      <c r="B19" s="50" t="s">
        <v>342</v>
      </c>
      <c r="C19" s="51">
        <v>0</v>
      </c>
      <c r="D19" s="53">
        <v>0</v>
      </c>
      <c r="E19" s="52">
        <v>0</v>
      </c>
      <c r="F19" s="53"/>
      <c r="G19" s="52">
        <v>0</v>
      </c>
      <c r="H19" s="54">
        <v>0</v>
      </c>
      <c r="I19" s="53">
        <v>0</v>
      </c>
      <c r="J19" s="55"/>
      <c r="K19" s="56">
        <v>0</v>
      </c>
      <c r="L19" s="55"/>
      <c r="M19" s="57">
        <v>0</v>
      </c>
      <c r="N19" s="55"/>
      <c r="O19" s="57">
        <v>0</v>
      </c>
      <c r="P19" s="58"/>
      <c r="Q19" s="15"/>
      <c r="R19" s="15"/>
      <c r="S19" s="15"/>
      <c r="T19" s="15"/>
    </row>
    <row r="20" spans="1:20" s="63" customFormat="1" x14ac:dyDescent="0.25">
      <c r="A20" s="59"/>
      <c r="B20" s="59"/>
      <c r="C20" s="60">
        <f t="shared" ref="C20:J20" si="2">SUM(C16:C19)</f>
        <v>156652</v>
      </c>
      <c r="D20" s="60">
        <f t="shared" si="2"/>
        <v>125950</v>
      </c>
      <c r="E20" s="60">
        <f t="shared" si="2"/>
        <v>101225</v>
      </c>
      <c r="F20" s="60">
        <f t="shared" si="2"/>
        <v>101225</v>
      </c>
      <c r="G20" s="60">
        <f t="shared" si="2"/>
        <v>76750</v>
      </c>
      <c r="H20" s="60">
        <f t="shared" si="2"/>
        <v>46000</v>
      </c>
      <c r="I20" s="60">
        <f t="shared" si="2"/>
        <v>76750</v>
      </c>
      <c r="J20" s="61">
        <f t="shared" si="2"/>
        <v>46125</v>
      </c>
      <c r="K20" s="62">
        <f t="shared" si="1"/>
        <v>-0.39902280130293161</v>
      </c>
      <c r="L20" s="61">
        <f>SUM(L16:L19)</f>
        <v>0</v>
      </c>
      <c r="M20" s="62">
        <f>(L20-G20)/G20</f>
        <v>-1</v>
      </c>
      <c r="N20" s="61">
        <f>SUM(N16:N19)</f>
        <v>0</v>
      </c>
      <c r="O20" s="62">
        <f>(N20-G20)/G20</f>
        <v>-1</v>
      </c>
      <c r="P20" s="61">
        <f>SUM(P16:P19)</f>
        <v>0</v>
      </c>
    </row>
    <row r="21" spans="1:20" x14ac:dyDescent="0.25">
      <c r="A21" s="25"/>
      <c r="B21" s="25"/>
      <c r="C21" s="60"/>
      <c r="D21" s="60"/>
      <c r="E21" s="60"/>
      <c r="F21" s="60"/>
      <c r="G21" s="60"/>
      <c r="H21" s="60"/>
      <c r="I21" s="60"/>
      <c r="J21" s="64"/>
      <c r="K21" s="46"/>
      <c r="L21" s="64"/>
      <c r="M21" s="46"/>
      <c r="N21" s="64"/>
      <c r="O21" s="46"/>
      <c r="P21" s="72"/>
      <c r="Q21" s="15"/>
      <c r="R21" s="15"/>
      <c r="S21" s="15"/>
      <c r="T21" s="15"/>
    </row>
    <row r="22" spans="1:20" s="63" customFormat="1" x14ac:dyDescent="0.25">
      <c r="A22" s="59" t="s">
        <v>343</v>
      </c>
      <c r="B22" s="59"/>
      <c r="C22" s="74">
        <f t="shared" ref="C22:P22" si="3">C13+C20</f>
        <v>835038</v>
      </c>
      <c r="D22" s="74">
        <f t="shared" si="3"/>
        <v>745950</v>
      </c>
      <c r="E22" s="74">
        <f t="shared" si="3"/>
        <v>716225</v>
      </c>
      <c r="F22" s="74">
        <f t="shared" si="3"/>
        <v>716225</v>
      </c>
      <c r="G22" s="74">
        <f t="shared" si="3"/>
        <v>686750</v>
      </c>
      <c r="H22" s="74">
        <f t="shared" si="3"/>
        <v>656000</v>
      </c>
      <c r="I22" s="74">
        <f t="shared" si="3"/>
        <v>686750</v>
      </c>
      <c r="J22" s="75">
        <f t="shared" si="3"/>
        <v>661125</v>
      </c>
      <c r="K22" s="62">
        <f t="shared" si="1"/>
        <v>-3.7313432835820892E-2</v>
      </c>
      <c r="L22" s="75">
        <f t="shared" si="3"/>
        <v>0</v>
      </c>
      <c r="M22" s="62">
        <f>(L22-G22)/G22</f>
        <v>-1</v>
      </c>
      <c r="N22" s="75">
        <f t="shared" si="3"/>
        <v>0</v>
      </c>
      <c r="O22" s="62">
        <f>(N22-G22)/G22</f>
        <v>-1</v>
      </c>
      <c r="P22" s="75">
        <f t="shared" si="3"/>
        <v>0</v>
      </c>
    </row>
    <row r="23" spans="1:20" x14ac:dyDescent="0.25">
      <c r="A23" s="25"/>
      <c r="B23" s="25"/>
      <c r="C23" s="65"/>
      <c r="D23" s="65"/>
      <c r="E23" s="65"/>
      <c r="F23" s="65"/>
      <c r="G23" s="65"/>
      <c r="H23" s="65"/>
      <c r="I23" s="65"/>
      <c r="J23" s="66"/>
      <c r="K23" s="46"/>
      <c r="L23" s="66"/>
      <c r="M23" s="46"/>
      <c r="N23" s="66"/>
      <c r="O23" s="46"/>
      <c r="P23" s="72"/>
      <c r="Q23" s="15"/>
      <c r="R23" s="15"/>
      <c r="S23" s="15"/>
      <c r="T23" s="15"/>
    </row>
    <row r="24" spans="1:20" x14ac:dyDescent="0.25">
      <c r="A24" s="25"/>
      <c r="B24" s="25"/>
      <c r="C24" s="65"/>
      <c r="D24" s="65"/>
      <c r="E24" s="65"/>
      <c r="F24" s="65"/>
      <c r="G24" s="65"/>
      <c r="H24" s="65"/>
      <c r="I24" s="65"/>
      <c r="J24" s="66"/>
      <c r="K24" s="46"/>
      <c r="L24" s="66"/>
      <c r="M24" s="46"/>
      <c r="N24" s="66"/>
      <c r="O24" s="46"/>
      <c r="P24" s="72"/>
      <c r="Q24" s="15"/>
      <c r="R24" s="15"/>
      <c r="S24" s="15"/>
      <c r="T24" s="15"/>
    </row>
    <row r="25" spans="1:20" s="63" customFormat="1" ht="16.5" thickBot="1" x14ac:dyDescent="0.3">
      <c r="A25" s="79" t="s">
        <v>344</v>
      </c>
      <c r="B25" s="79"/>
      <c r="C25" s="80">
        <f t="shared" ref="C25:P25" si="4">C22</f>
        <v>835038</v>
      </c>
      <c r="D25" s="80">
        <f t="shared" si="4"/>
        <v>745950</v>
      </c>
      <c r="E25" s="80">
        <f t="shared" si="4"/>
        <v>716225</v>
      </c>
      <c r="F25" s="80">
        <f t="shared" si="4"/>
        <v>716225</v>
      </c>
      <c r="G25" s="80">
        <f t="shared" si="4"/>
        <v>686750</v>
      </c>
      <c r="H25" s="80">
        <f t="shared" si="4"/>
        <v>656000</v>
      </c>
      <c r="I25" s="80">
        <f t="shared" si="4"/>
        <v>686750</v>
      </c>
      <c r="J25" s="81">
        <f t="shared" si="4"/>
        <v>661125</v>
      </c>
      <c r="K25" s="82">
        <f t="shared" si="1"/>
        <v>-3.7313432835820892E-2</v>
      </c>
      <c r="L25" s="81">
        <f t="shared" si="4"/>
        <v>0</v>
      </c>
      <c r="M25" s="82">
        <f>(L25-G25)/G25</f>
        <v>-1</v>
      </c>
      <c r="N25" s="81">
        <f t="shared" si="4"/>
        <v>0</v>
      </c>
      <c r="O25" s="82">
        <f>(N25-G25)/G25</f>
        <v>-1</v>
      </c>
      <c r="P25" s="81">
        <f t="shared" si="4"/>
        <v>0</v>
      </c>
    </row>
    <row r="26" spans="1:20" x14ac:dyDescent="0.25">
      <c r="A26" s="25"/>
      <c r="B26" s="25"/>
      <c r="C26" s="65"/>
      <c r="D26" s="65"/>
      <c r="E26" s="65"/>
      <c r="F26" s="65"/>
      <c r="G26" s="65"/>
      <c r="H26" s="65"/>
      <c r="I26" s="65"/>
      <c r="J26" s="65"/>
      <c r="K26" s="83"/>
      <c r="L26" s="65"/>
      <c r="M26" s="83"/>
      <c r="N26" s="65"/>
      <c r="O26" s="65"/>
      <c r="P26" s="83"/>
      <c r="Q26" s="15"/>
      <c r="R26" s="15"/>
      <c r="S26" s="15"/>
      <c r="T26" s="15"/>
    </row>
    <row r="27" spans="1:20" x14ac:dyDescent="0.25">
      <c r="A27" s="25"/>
      <c r="B27" s="25"/>
      <c r="C27" s="65"/>
      <c r="D27" s="65"/>
      <c r="E27" s="65"/>
      <c r="F27" s="65"/>
      <c r="G27" s="65"/>
      <c r="H27" s="65"/>
      <c r="I27" s="65"/>
      <c r="J27" s="65"/>
      <c r="K27" s="83"/>
      <c r="L27" s="65"/>
      <c r="M27" s="83"/>
      <c r="N27" s="65"/>
      <c r="O27" s="65"/>
      <c r="P27" s="83"/>
      <c r="Q27" s="15"/>
      <c r="R27" s="15"/>
      <c r="S27" s="15"/>
      <c r="T27" s="15"/>
    </row>
    <row r="28" spans="1:20" x14ac:dyDescent="0.25">
      <c r="A28" s="25"/>
      <c r="B28" s="25"/>
      <c r="C28" s="65"/>
      <c r="D28" s="65"/>
      <c r="E28" s="65"/>
      <c r="F28" s="65"/>
      <c r="G28" s="65"/>
      <c r="H28" s="65"/>
      <c r="I28" s="65"/>
      <c r="J28" s="65"/>
      <c r="K28" s="83"/>
      <c r="L28" s="65"/>
      <c r="M28" s="83"/>
      <c r="N28" s="65"/>
      <c r="O28" s="65"/>
      <c r="P28" s="83"/>
      <c r="Q28" s="15"/>
      <c r="R28" s="15"/>
      <c r="S28" s="15"/>
      <c r="T28" s="15"/>
    </row>
    <row r="29" spans="1:20" x14ac:dyDescent="0.25">
      <c r="A29" s="25"/>
      <c r="B29" s="25"/>
      <c r="C29" s="65"/>
      <c r="D29" s="65"/>
      <c r="E29" s="65"/>
      <c r="F29" s="65"/>
      <c r="G29" s="65"/>
      <c r="H29" s="65"/>
      <c r="I29" s="65"/>
      <c r="J29" s="65"/>
      <c r="K29" s="83"/>
      <c r="L29" s="65"/>
      <c r="M29" s="83"/>
      <c r="N29" s="65"/>
      <c r="O29" s="65"/>
      <c r="P29" s="83"/>
      <c r="Q29" s="15"/>
      <c r="R29" s="15"/>
      <c r="S29" s="15"/>
      <c r="T29" s="15"/>
    </row>
    <row r="30" spans="1:20" x14ac:dyDescent="0.25">
      <c r="A30" s="25"/>
      <c r="B30" s="25"/>
      <c r="C30" s="65"/>
      <c r="D30" s="65"/>
      <c r="E30" s="65"/>
      <c r="F30" s="65"/>
      <c r="G30" s="65"/>
      <c r="H30" s="65"/>
      <c r="I30" s="65"/>
      <c r="J30" s="65"/>
      <c r="K30" s="83"/>
      <c r="L30" s="65"/>
      <c r="M30" s="83"/>
      <c r="N30" s="65"/>
      <c r="O30" s="65"/>
      <c r="P30" s="83"/>
      <c r="Q30" s="15"/>
      <c r="R30" s="15"/>
      <c r="S30" s="15"/>
      <c r="T30" s="15"/>
    </row>
    <row r="31" spans="1:20" x14ac:dyDescent="0.25">
      <c r="A31" s="25"/>
      <c r="B31" s="25"/>
      <c r="C31" s="65"/>
      <c r="D31" s="65"/>
      <c r="E31" s="65"/>
      <c r="F31" s="65"/>
      <c r="G31" s="65"/>
      <c r="H31" s="65"/>
      <c r="I31" s="65"/>
      <c r="J31" s="65"/>
      <c r="K31" s="83"/>
      <c r="L31" s="65"/>
      <c r="M31" s="83"/>
      <c r="N31" s="65"/>
      <c r="O31" s="65"/>
      <c r="P31" s="83"/>
      <c r="Q31" s="15"/>
      <c r="R31" s="15"/>
      <c r="S31" s="15"/>
      <c r="T31" s="15"/>
    </row>
    <row r="32" spans="1:20" x14ac:dyDescent="0.25">
      <c r="A32" s="25"/>
      <c r="B32" s="25"/>
      <c r="C32" s="65"/>
      <c r="D32" s="65"/>
      <c r="E32" s="65"/>
      <c r="F32" s="65"/>
      <c r="G32" s="65"/>
      <c r="H32" s="65"/>
      <c r="I32" s="65"/>
      <c r="J32" s="65"/>
      <c r="K32" s="83"/>
      <c r="L32" s="65"/>
      <c r="M32" s="83"/>
      <c r="N32" s="65"/>
      <c r="O32" s="65"/>
      <c r="P32" s="83"/>
      <c r="Q32" s="15"/>
      <c r="R32" s="15"/>
      <c r="S32" s="15"/>
      <c r="T32" s="15"/>
    </row>
    <row r="33" spans="1:20" x14ac:dyDescent="0.25">
      <c r="A33" s="25"/>
      <c r="B33" s="25"/>
      <c r="C33" s="65"/>
      <c r="D33" s="65"/>
      <c r="E33" s="65"/>
      <c r="F33" s="65"/>
      <c r="G33" s="65"/>
      <c r="H33" s="65"/>
      <c r="I33" s="65"/>
      <c r="J33" s="65"/>
      <c r="K33" s="83"/>
      <c r="L33" s="65"/>
      <c r="M33" s="83"/>
      <c r="N33" s="65"/>
      <c r="O33" s="65"/>
      <c r="P33" s="83"/>
      <c r="Q33" s="15"/>
      <c r="R33" s="15"/>
      <c r="S33" s="15"/>
      <c r="T33" s="15"/>
    </row>
    <row r="34" spans="1:20" x14ac:dyDescent="0.25">
      <c r="A34" s="25"/>
      <c r="B34" s="25"/>
      <c r="C34" s="65"/>
      <c r="D34" s="65"/>
      <c r="E34" s="65"/>
      <c r="F34" s="65"/>
      <c r="G34" s="65"/>
      <c r="H34" s="65"/>
      <c r="I34" s="65"/>
      <c r="J34" s="65"/>
      <c r="K34" s="25"/>
      <c r="L34" s="65"/>
      <c r="M34" s="25"/>
      <c r="N34" s="65"/>
      <c r="O34" s="65"/>
      <c r="P34" s="25"/>
      <c r="Q34" s="15"/>
      <c r="R34" s="15"/>
      <c r="S34" s="15"/>
      <c r="T34" s="15"/>
    </row>
    <row r="35" spans="1:20" x14ac:dyDescent="0.25">
      <c r="A35" s="25"/>
      <c r="B35" s="25"/>
      <c r="C35" s="65"/>
      <c r="D35" s="65"/>
      <c r="E35" s="65"/>
      <c r="F35" s="65"/>
      <c r="G35" s="65"/>
      <c r="H35" s="65"/>
      <c r="I35" s="65"/>
      <c r="J35" s="65"/>
      <c r="K35" s="25"/>
      <c r="L35" s="65"/>
      <c r="M35" s="25"/>
      <c r="N35" s="65"/>
      <c r="O35" s="65"/>
      <c r="P35" s="25"/>
      <c r="Q35" s="15"/>
      <c r="R35" s="15"/>
      <c r="S35" s="15"/>
      <c r="T35" s="15"/>
    </row>
    <row r="36" spans="1:20" x14ac:dyDescent="0.25">
      <c r="A36" s="25"/>
      <c r="B36" s="25"/>
      <c r="C36" s="65"/>
      <c r="D36" s="65"/>
      <c r="E36" s="65"/>
      <c r="F36" s="65"/>
      <c r="G36" s="65"/>
      <c r="H36" s="65"/>
      <c r="I36" s="65"/>
      <c r="J36" s="65"/>
      <c r="K36" s="25"/>
      <c r="L36" s="65"/>
      <c r="M36" s="25"/>
      <c r="N36" s="65"/>
      <c r="O36" s="65"/>
      <c r="P36" s="25"/>
      <c r="Q36" s="15"/>
      <c r="R36" s="15"/>
      <c r="S36" s="15"/>
      <c r="T36" s="15"/>
    </row>
    <row r="37" spans="1:20" x14ac:dyDescent="0.25">
      <c r="A37" s="25"/>
      <c r="B37" s="25"/>
      <c r="C37" s="25"/>
      <c r="D37" s="25"/>
      <c r="E37" s="25"/>
      <c r="F37" s="25"/>
      <c r="G37" s="25"/>
      <c r="H37" s="25"/>
      <c r="I37" s="25"/>
      <c r="J37" s="25"/>
      <c r="K37" s="25"/>
      <c r="L37" s="25"/>
      <c r="M37" s="25"/>
      <c r="N37" s="25"/>
      <c r="O37" s="25"/>
      <c r="P37" s="25"/>
      <c r="Q37" s="15"/>
      <c r="R37" s="15"/>
      <c r="S37" s="15"/>
      <c r="T37" s="15"/>
    </row>
    <row r="38" spans="1:20" x14ac:dyDescent="0.25">
      <c r="A38" s="25"/>
      <c r="B38" s="25"/>
      <c r="C38" s="25"/>
      <c r="D38" s="25"/>
      <c r="E38" s="25"/>
      <c r="F38" s="25"/>
      <c r="G38" s="25"/>
      <c r="H38" s="25"/>
      <c r="I38" s="25"/>
      <c r="J38" s="25"/>
      <c r="K38" s="25"/>
      <c r="L38" s="25"/>
      <c r="M38" s="25"/>
      <c r="N38" s="25"/>
      <c r="O38" s="25"/>
      <c r="P38" s="25"/>
      <c r="Q38" s="15"/>
      <c r="R38" s="15"/>
      <c r="S38" s="15"/>
      <c r="T38" s="15"/>
    </row>
    <row r="39" spans="1:20" x14ac:dyDescent="0.25">
      <c r="A39" s="25"/>
      <c r="B39" s="25"/>
      <c r="C39" s="25"/>
      <c r="D39" s="25"/>
      <c r="E39" s="25"/>
      <c r="F39" s="25"/>
      <c r="G39" s="25"/>
      <c r="H39" s="25"/>
      <c r="I39" s="25"/>
      <c r="J39" s="25"/>
      <c r="K39" s="25"/>
      <c r="L39" s="25"/>
      <c r="M39" s="25"/>
      <c r="N39" s="25"/>
      <c r="O39" s="25"/>
      <c r="P39" s="25"/>
      <c r="Q39" s="15"/>
      <c r="R39" s="15"/>
      <c r="S39" s="15"/>
      <c r="T39" s="15"/>
    </row>
    <row r="40" spans="1:20" x14ac:dyDescent="0.25">
      <c r="A40" s="25"/>
      <c r="B40" s="25"/>
      <c r="C40" s="25"/>
      <c r="D40" s="25"/>
      <c r="E40" s="25"/>
      <c r="F40" s="25"/>
      <c r="G40" s="25"/>
      <c r="H40" s="25"/>
      <c r="I40" s="25"/>
      <c r="J40" s="25"/>
      <c r="K40" s="25"/>
      <c r="L40" s="25"/>
      <c r="M40" s="25"/>
      <c r="N40" s="25"/>
      <c r="O40" s="25"/>
      <c r="P40" s="25"/>
      <c r="Q40" s="15"/>
      <c r="R40" s="15"/>
      <c r="S40" s="15"/>
      <c r="T40" s="15"/>
    </row>
    <row r="41" spans="1:20" x14ac:dyDescent="0.25">
      <c r="A41" s="25"/>
      <c r="B41" s="25"/>
      <c r="C41" s="25"/>
      <c r="D41" s="25"/>
      <c r="E41" s="25"/>
      <c r="F41" s="25"/>
      <c r="G41" s="25"/>
      <c r="H41" s="25"/>
      <c r="I41" s="25"/>
      <c r="J41" s="25"/>
      <c r="K41" s="25"/>
      <c r="L41" s="25"/>
      <c r="M41" s="25"/>
      <c r="N41" s="25"/>
      <c r="O41" s="25"/>
      <c r="P41" s="25"/>
      <c r="Q41" s="15"/>
      <c r="R41" s="15"/>
      <c r="S41" s="15"/>
      <c r="T41" s="15"/>
    </row>
    <row r="42" spans="1:20" x14ac:dyDescent="0.25">
      <c r="A42" s="25"/>
      <c r="B42" s="25"/>
      <c r="C42" s="25"/>
      <c r="D42" s="25"/>
      <c r="E42" s="25"/>
      <c r="F42" s="25"/>
      <c r="G42" s="25"/>
      <c r="H42" s="25"/>
      <c r="I42" s="25"/>
      <c r="J42" s="25"/>
      <c r="K42" s="25"/>
      <c r="L42" s="25"/>
      <c r="M42" s="25"/>
      <c r="N42" s="25"/>
      <c r="O42" s="25"/>
      <c r="P42" s="25"/>
      <c r="Q42" s="15"/>
      <c r="R42" s="15"/>
      <c r="S42" s="15"/>
      <c r="T42" s="15"/>
    </row>
    <row r="43" spans="1:20" x14ac:dyDescent="0.25">
      <c r="A43" s="25"/>
      <c r="B43" s="25"/>
      <c r="C43" s="25"/>
      <c r="D43" s="25"/>
      <c r="E43" s="25"/>
      <c r="F43" s="25"/>
      <c r="G43" s="25"/>
      <c r="H43" s="25"/>
      <c r="I43" s="25"/>
      <c r="J43" s="25"/>
      <c r="K43" s="25"/>
      <c r="L43" s="25"/>
      <c r="M43" s="25"/>
      <c r="N43" s="25"/>
      <c r="O43" s="25"/>
      <c r="P43" s="25"/>
      <c r="Q43" s="15"/>
      <c r="R43" s="15"/>
      <c r="S43" s="15"/>
      <c r="T43" s="15"/>
    </row>
    <row r="44" spans="1:20" x14ac:dyDescent="0.25">
      <c r="A44" s="25"/>
      <c r="B44" s="25"/>
      <c r="C44" s="25"/>
      <c r="D44" s="25"/>
      <c r="E44" s="25"/>
      <c r="F44" s="25"/>
      <c r="G44" s="25"/>
      <c r="H44" s="25"/>
      <c r="I44" s="25"/>
      <c r="J44" s="25"/>
      <c r="K44" s="25"/>
      <c r="L44" s="25"/>
      <c r="M44" s="25"/>
      <c r="N44" s="25"/>
      <c r="O44" s="25"/>
      <c r="P44" s="25"/>
      <c r="Q44" s="15"/>
      <c r="R44" s="15"/>
      <c r="S44" s="15"/>
      <c r="T44" s="15"/>
    </row>
    <row r="45" spans="1:20" x14ac:dyDescent="0.25">
      <c r="A45" s="25"/>
      <c r="B45" s="25"/>
      <c r="C45" s="25"/>
      <c r="D45" s="25"/>
      <c r="E45" s="25"/>
      <c r="F45" s="25"/>
      <c r="G45" s="25"/>
      <c r="H45" s="25"/>
      <c r="I45" s="25"/>
      <c r="J45" s="25"/>
      <c r="K45" s="25"/>
      <c r="L45" s="25"/>
      <c r="M45" s="25"/>
      <c r="N45" s="25"/>
      <c r="O45" s="25"/>
      <c r="P45" s="25"/>
      <c r="Q45" s="15"/>
      <c r="R45" s="15"/>
      <c r="S45" s="15"/>
      <c r="T45" s="15"/>
    </row>
    <row r="46" spans="1:20" x14ac:dyDescent="0.25">
      <c r="A46" s="25"/>
      <c r="B46" s="25"/>
      <c r="C46" s="25"/>
      <c r="D46" s="25"/>
      <c r="E46" s="25"/>
      <c r="F46" s="25"/>
      <c r="G46" s="25"/>
      <c r="H46" s="25"/>
      <c r="I46" s="25"/>
      <c r="J46" s="25"/>
      <c r="K46" s="25"/>
      <c r="L46" s="25"/>
      <c r="M46" s="25"/>
      <c r="N46" s="25"/>
      <c r="O46" s="25"/>
      <c r="P46" s="25"/>
      <c r="Q46" s="15"/>
      <c r="R46" s="15"/>
      <c r="S46" s="15"/>
      <c r="T46" s="15"/>
    </row>
    <row r="47" spans="1:20" x14ac:dyDescent="0.25">
      <c r="A47" s="25"/>
      <c r="B47" s="25"/>
      <c r="C47" s="25"/>
      <c r="D47" s="25"/>
      <c r="E47" s="25"/>
      <c r="F47" s="25"/>
      <c r="G47" s="25"/>
      <c r="H47" s="25"/>
      <c r="I47" s="25"/>
      <c r="J47" s="25"/>
      <c r="K47" s="25"/>
      <c r="L47" s="25"/>
      <c r="M47" s="25"/>
      <c r="N47" s="25"/>
      <c r="O47" s="25"/>
      <c r="P47" s="25"/>
      <c r="Q47" s="15"/>
      <c r="R47" s="15"/>
      <c r="S47" s="15"/>
      <c r="T47" s="15"/>
    </row>
    <row r="48" spans="1:20" x14ac:dyDescent="0.25">
      <c r="Q48" s="15"/>
      <c r="R48" s="15"/>
      <c r="S48" s="15"/>
      <c r="T48" s="15"/>
    </row>
    <row r="49" s="15" customFormat="1" x14ac:dyDescent="0.25"/>
    <row r="50" s="15" customFormat="1" x14ac:dyDescent="0.25"/>
    <row r="51" s="15" customFormat="1" x14ac:dyDescent="0.25"/>
  </sheetData>
  <mergeCells count="10">
    <mergeCell ref="J6:K6"/>
    <mergeCell ref="L6:M6"/>
    <mergeCell ref="N6:O6"/>
    <mergeCell ref="A7:B7"/>
    <mergeCell ref="A1:P1"/>
    <mergeCell ref="A2:P2"/>
    <mergeCell ref="A3:P3"/>
    <mergeCell ref="E5:F5"/>
    <mergeCell ref="G5:I5"/>
    <mergeCell ref="J5:P5"/>
  </mergeCells>
  <printOptions horizontalCentered="1"/>
  <pageMargins left="0.7" right="0.7" top="0.75" bottom="0.75" header="0.3" footer="0.3"/>
  <pageSetup orientation="landscape" r:id="rId1"/>
  <headerFooter>
    <oddFooter>&amp;R&amp;P</oddFooter>
  </headerFooter>
  <colBreaks count="1" manualBreakCount="1">
    <brk id="16" max="1048575" man="1"/>
  </col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4EB79-F813-4618-8D96-333D3F61BC65}">
  <sheetPr>
    <pageSetUpPr fitToPage="1"/>
  </sheetPr>
  <dimension ref="A1:F19"/>
  <sheetViews>
    <sheetView view="pageLayout" zoomScaleNormal="100" workbookViewId="0">
      <selection activeCell="K17" sqref="K17"/>
    </sheetView>
  </sheetViews>
  <sheetFormatPr defaultRowHeight="15.75" x14ac:dyDescent="0.25"/>
  <cols>
    <col min="1" max="1" width="7.42578125" style="15" customWidth="1"/>
    <col min="2" max="2" width="30.7109375" style="15" bestFit="1" customWidth="1"/>
    <col min="3" max="3" width="7.42578125" style="15" customWidth="1"/>
    <col min="4" max="4" width="52.140625" style="15" customWidth="1"/>
    <col min="5" max="5" width="13" style="15" customWidth="1"/>
    <col min="6" max="6" width="7.7109375" style="15" customWidth="1"/>
    <col min="7" max="16384" width="9.140625" style="15"/>
  </cols>
  <sheetData>
    <row r="1" spans="1:6" x14ac:dyDescent="0.25">
      <c r="A1" s="314" t="s">
        <v>331</v>
      </c>
      <c r="B1" s="314"/>
      <c r="C1" s="314"/>
      <c r="D1" s="314"/>
      <c r="E1" s="314"/>
      <c r="F1" s="314"/>
    </row>
    <row r="2" spans="1:6" x14ac:dyDescent="0.25">
      <c r="A2" s="314" t="s">
        <v>332</v>
      </c>
      <c r="B2" s="314"/>
      <c r="C2" s="314"/>
      <c r="D2" s="314"/>
      <c r="E2" s="314"/>
      <c r="F2" s="314"/>
    </row>
    <row r="3" spans="1:6" x14ac:dyDescent="0.25">
      <c r="A3" s="323" t="s">
        <v>2</v>
      </c>
      <c r="B3" s="323"/>
      <c r="C3" s="323"/>
      <c r="D3" s="323"/>
      <c r="E3" s="323"/>
      <c r="F3" s="323"/>
    </row>
    <row r="4" spans="1:6" x14ac:dyDescent="0.25">
      <c r="A4" s="25"/>
      <c r="B4" s="25"/>
      <c r="C4" s="25"/>
      <c r="D4" s="25"/>
      <c r="E4" s="25"/>
    </row>
    <row r="5" spans="1:6" ht="15.75" customHeight="1" x14ac:dyDescent="0.25">
      <c r="A5" s="326" t="s">
        <v>67</v>
      </c>
      <c r="B5" s="84"/>
      <c r="C5" s="326" t="s">
        <v>68</v>
      </c>
      <c r="D5" s="85" t="s">
        <v>69</v>
      </c>
      <c r="E5" s="326" t="s">
        <v>70</v>
      </c>
      <c r="F5" s="86"/>
    </row>
    <row r="6" spans="1:6" ht="16.5" thickBot="1" x14ac:dyDescent="0.3">
      <c r="A6" s="327"/>
      <c r="B6" s="87" t="s">
        <v>71</v>
      </c>
      <c r="C6" s="327"/>
      <c r="D6" s="88" t="s">
        <v>72</v>
      </c>
      <c r="E6" s="327"/>
      <c r="F6" s="88" t="s">
        <v>73</v>
      </c>
    </row>
    <row r="7" spans="1:6" ht="16.5" thickTop="1" x14ac:dyDescent="0.25">
      <c r="A7" s="324" t="str">
        <f>'Debt Service 801'!A7</f>
        <v>EXPENDITURES</v>
      </c>
      <c r="B7" s="324"/>
      <c r="C7" s="324"/>
      <c r="D7" s="324"/>
      <c r="E7" s="25"/>
    </row>
    <row r="8" spans="1:6" x14ac:dyDescent="0.25">
      <c r="A8" s="325" t="str">
        <f>'Debt Service 801'!A8</f>
        <v>Principal</v>
      </c>
      <c r="B8" s="325"/>
      <c r="C8" s="325"/>
      <c r="D8" s="325"/>
      <c r="E8" s="77"/>
      <c r="F8" s="89"/>
    </row>
    <row r="9" spans="1:6" x14ac:dyDescent="0.25">
      <c r="A9" s="93">
        <f>'Debt Service 801'!A9</f>
        <v>58012</v>
      </c>
      <c r="B9" s="93" t="str">
        <f>'Debt Service 801'!B9</f>
        <v>Courthouse Restoration</v>
      </c>
      <c r="C9" s="97" t="s">
        <v>74</v>
      </c>
      <c r="D9" s="90" t="s">
        <v>345</v>
      </c>
      <c r="E9" s="54">
        <f>'Debt Service 801'!J9</f>
        <v>0</v>
      </c>
      <c r="F9" s="92">
        <f>'Debt Service 801'!K9</f>
        <v>0</v>
      </c>
    </row>
    <row r="10" spans="1:6" x14ac:dyDescent="0.25">
      <c r="A10" s="93">
        <f>'Debt Service 801'!A10</f>
        <v>58013</v>
      </c>
      <c r="B10" s="93" t="str">
        <f>'Debt Service 801'!B10</f>
        <v>Two Bridges Regional Jail Bond</v>
      </c>
      <c r="C10" s="97" t="s">
        <v>74</v>
      </c>
      <c r="D10" s="90" t="s">
        <v>346</v>
      </c>
      <c r="E10" s="54">
        <f>'Debt Service 801'!J10</f>
        <v>615000</v>
      </c>
      <c r="F10" s="92">
        <f>'Debt Service 801'!K10</f>
        <v>8.1967213114754103E-3</v>
      </c>
    </row>
    <row r="11" spans="1:6" x14ac:dyDescent="0.25">
      <c r="A11" s="93">
        <f>'Debt Service 801'!A11</f>
        <v>58014</v>
      </c>
      <c r="B11" s="93" t="str">
        <f>'Debt Service 801'!B11</f>
        <v>Courthouse Steeple</v>
      </c>
      <c r="C11" s="97" t="s">
        <v>74</v>
      </c>
      <c r="D11" s="94" t="s">
        <v>347</v>
      </c>
      <c r="E11" s="54">
        <f>'Debt Service 801'!J11</f>
        <v>0</v>
      </c>
      <c r="F11" s="92">
        <f>'Debt Service 801'!K11</f>
        <v>0</v>
      </c>
    </row>
    <row r="12" spans="1:6" x14ac:dyDescent="0.25">
      <c r="A12" s="93">
        <f>'Debt Service 801'!A12</f>
        <v>58015</v>
      </c>
      <c r="B12" s="93" t="str">
        <f>'Debt Service 801'!B12</f>
        <v>Communications Systems Upgrade</v>
      </c>
      <c r="C12" s="97" t="s">
        <v>74</v>
      </c>
      <c r="D12" s="94" t="s">
        <v>347</v>
      </c>
      <c r="E12" s="54">
        <f>'Debt Service 801'!J12</f>
        <v>0</v>
      </c>
      <c r="F12" s="92">
        <f>'Debt Service 801'!K12</f>
        <v>0</v>
      </c>
    </row>
    <row r="13" spans="1:6" x14ac:dyDescent="0.25">
      <c r="A13" s="25"/>
      <c r="B13" s="25"/>
      <c r="C13" s="25"/>
      <c r="D13" s="25"/>
      <c r="E13" s="65"/>
      <c r="F13" s="96"/>
    </row>
    <row r="14" spans="1:6" x14ac:dyDescent="0.25">
      <c r="A14" s="325" t="str">
        <f>'Debt Service 801'!A15</f>
        <v>Interest</v>
      </c>
      <c r="B14" s="325"/>
      <c r="C14" s="325"/>
      <c r="D14" s="325"/>
      <c r="E14" s="54"/>
      <c r="F14" s="92"/>
    </row>
    <row r="15" spans="1:6" x14ac:dyDescent="0.25">
      <c r="A15" s="93">
        <f>'Debt Service 801'!A16</f>
        <v>58052</v>
      </c>
      <c r="B15" s="93" t="str">
        <f>'Debt Service 801'!B16</f>
        <v>Courthouse Restoration</v>
      </c>
      <c r="C15" s="97" t="s">
        <v>74</v>
      </c>
      <c r="D15" s="90" t="s">
        <v>345</v>
      </c>
      <c r="E15" s="98">
        <f>'Debt Service 801'!J16</f>
        <v>0</v>
      </c>
      <c r="F15" s="99">
        <f>'Debt Service 801'!K16</f>
        <v>0</v>
      </c>
    </row>
    <row r="16" spans="1:6" x14ac:dyDescent="0.25">
      <c r="A16" s="93">
        <f>'Debt Service 801'!A17</f>
        <v>58053</v>
      </c>
      <c r="B16" s="93" t="str">
        <f>'Debt Service 801'!B17</f>
        <v>Two Bridges Regional Jail Bond</v>
      </c>
      <c r="C16" s="97" t="s">
        <v>74</v>
      </c>
      <c r="D16" s="90" t="s">
        <v>346</v>
      </c>
      <c r="E16" s="98">
        <f>'Debt Service 801'!J17</f>
        <v>46125</v>
      </c>
      <c r="F16" s="99">
        <f>'Debt Service 801'!K17</f>
        <v>-0.39902280130293161</v>
      </c>
    </row>
    <row r="17" spans="1:6" x14ac:dyDescent="0.25">
      <c r="A17" s="93">
        <f>'Debt Service 801'!A18</f>
        <v>58054</v>
      </c>
      <c r="B17" s="93" t="str">
        <f>'Debt Service 801'!B18</f>
        <v>Courthouse Steeple</v>
      </c>
      <c r="C17" s="97" t="s">
        <v>74</v>
      </c>
      <c r="D17" s="94" t="s">
        <v>347</v>
      </c>
      <c r="E17" s="98">
        <f>'Debt Service 801'!J18</f>
        <v>0</v>
      </c>
      <c r="F17" s="99">
        <f>'Debt Service 801'!K18</f>
        <v>0</v>
      </c>
    </row>
    <row r="18" spans="1:6" x14ac:dyDescent="0.25">
      <c r="A18" s="93">
        <f>'Debt Service 801'!A19</f>
        <v>58055</v>
      </c>
      <c r="B18" s="93" t="str">
        <f>'Debt Service 801'!B19</f>
        <v>Communications Systems Upgrade</v>
      </c>
      <c r="C18" s="97" t="s">
        <v>74</v>
      </c>
      <c r="D18" s="94" t="s">
        <v>347</v>
      </c>
      <c r="E18" s="98">
        <f>'Debt Service 801'!J19</f>
        <v>0</v>
      </c>
      <c r="F18" s="99">
        <f>'Debt Service 801'!K19</f>
        <v>0</v>
      </c>
    </row>
    <row r="19" spans="1:6" x14ac:dyDescent="0.25">
      <c r="A19" s="25"/>
      <c r="B19" s="25"/>
      <c r="C19" s="25"/>
      <c r="D19" s="25"/>
      <c r="E19" s="65"/>
      <c r="F19" s="96"/>
    </row>
  </sheetData>
  <mergeCells count="9">
    <mergeCell ref="A7:D7"/>
    <mergeCell ref="A8:D8"/>
    <mergeCell ref="A14:D14"/>
    <mergeCell ref="A1:F1"/>
    <mergeCell ref="A2:F2"/>
    <mergeCell ref="A3:F3"/>
    <mergeCell ref="A5:A6"/>
    <mergeCell ref="C5:C6"/>
    <mergeCell ref="E5:E6"/>
  </mergeCells>
  <printOptions horizontalCentered="1"/>
  <pageMargins left="0.7" right="0.7" top="0.75" bottom="0.75" header="0.3" footer="0.3"/>
  <pageSetup orientation="landscape"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8079F-4385-4D73-B910-AF96942A5402}">
  <sheetPr>
    <pageSetUpPr fitToPage="1"/>
  </sheetPr>
  <dimension ref="A1:G32"/>
  <sheetViews>
    <sheetView view="pageLayout" topLeftCell="A15" zoomScaleNormal="100" workbookViewId="0">
      <selection activeCell="K17" sqref="K17"/>
    </sheetView>
  </sheetViews>
  <sheetFormatPr defaultRowHeight="15.75" x14ac:dyDescent="0.25"/>
  <cols>
    <col min="1" max="1" width="21.7109375" style="15" customWidth="1"/>
    <col min="2" max="6" width="9.140625" style="15"/>
    <col min="7" max="7" width="10.5703125" style="15" bestFit="1" customWidth="1"/>
    <col min="8" max="16384" width="9.140625" style="15"/>
  </cols>
  <sheetData>
    <row r="1" spans="1:7" x14ac:dyDescent="0.25">
      <c r="A1" s="309" t="s">
        <v>710</v>
      </c>
      <c r="B1" s="309"/>
      <c r="C1" s="309"/>
      <c r="D1" s="309"/>
      <c r="E1" s="309"/>
      <c r="F1" s="309"/>
      <c r="G1" s="309"/>
    </row>
    <row r="3" spans="1:7" x14ac:dyDescent="0.25">
      <c r="A3" s="59" t="s">
        <v>711</v>
      </c>
      <c r="B3" s="25"/>
      <c r="C3" s="25"/>
      <c r="D3" s="25"/>
      <c r="E3" s="25"/>
      <c r="F3" s="25"/>
      <c r="G3" s="25"/>
    </row>
    <row r="4" spans="1:7" x14ac:dyDescent="0.25">
      <c r="A4" s="310" t="s">
        <v>712</v>
      </c>
      <c r="B4" s="310"/>
      <c r="C4" s="310"/>
      <c r="D4" s="310"/>
      <c r="E4" s="310"/>
      <c r="F4" s="310"/>
      <c r="G4" s="310"/>
    </row>
    <row r="5" spans="1:7" x14ac:dyDescent="0.25">
      <c r="A5" s="310"/>
      <c r="B5" s="310"/>
      <c r="C5" s="310"/>
      <c r="D5" s="310"/>
      <c r="E5" s="310"/>
      <c r="F5" s="310"/>
      <c r="G5" s="310"/>
    </row>
    <row r="6" spans="1:7" x14ac:dyDescent="0.25">
      <c r="A6" s="310"/>
      <c r="B6" s="310"/>
      <c r="C6" s="310"/>
      <c r="D6" s="310"/>
      <c r="E6" s="310"/>
      <c r="F6" s="310"/>
      <c r="G6" s="310"/>
    </row>
    <row r="7" spans="1:7" x14ac:dyDescent="0.25">
      <c r="A7" s="151"/>
      <c r="B7" s="151"/>
      <c r="C7" s="151"/>
      <c r="D7" s="151"/>
      <c r="E7" s="151"/>
      <c r="F7" s="151"/>
      <c r="G7" s="151"/>
    </row>
    <row r="8" spans="1:7" x14ac:dyDescent="0.25">
      <c r="A8" s="311" t="s">
        <v>745</v>
      </c>
      <c r="B8" s="311"/>
      <c r="C8" s="311"/>
      <c r="D8" s="311"/>
      <c r="E8" s="311"/>
      <c r="F8" s="311"/>
      <c r="G8" s="311"/>
    </row>
    <row r="9" spans="1:7" x14ac:dyDescent="0.25">
      <c r="A9" s="25" t="s">
        <v>719</v>
      </c>
      <c r="B9" s="25"/>
      <c r="C9" s="25"/>
      <c r="D9" s="25"/>
      <c r="E9" s="25"/>
      <c r="F9" s="25"/>
      <c r="G9" s="65">
        <v>2042525</v>
      </c>
    </row>
    <row r="10" spans="1:7" x14ac:dyDescent="0.25">
      <c r="A10" s="25" t="s">
        <v>720</v>
      </c>
      <c r="B10" s="25"/>
      <c r="C10" s="25"/>
      <c r="D10" s="25"/>
      <c r="E10" s="25"/>
      <c r="F10" s="25"/>
      <c r="G10" s="65">
        <v>-500000</v>
      </c>
    </row>
    <row r="11" spans="1:7" x14ac:dyDescent="0.25">
      <c r="A11" s="77" t="s">
        <v>722</v>
      </c>
      <c r="B11" s="77"/>
      <c r="C11" s="77"/>
      <c r="D11" s="77"/>
      <c r="E11" s="77"/>
      <c r="F11" s="77"/>
      <c r="G11" s="54">
        <v>0</v>
      </c>
    </row>
    <row r="12" spans="1:7" x14ac:dyDescent="0.25">
      <c r="A12" s="25" t="s">
        <v>723</v>
      </c>
      <c r="B12" s="25"/>
      <c r="C12" s="25"/>
      <c r="D12" s="25"/>
      <c r="E12" s="25"/>
      <c r="F12" s="25"/>
      <c r="G12" s="65">
        <f>G9+G10+G11</f>
        <v>1542525</v>
      </c>
    </row>
    <row r="13" spans="1:7" x14ac:dyDescent="0.25">
      <c r="A13" s="25"/>
      <c r="B13" s="25"/>
      <c r="C13" s="25"/>
      <c r="D13" s="25"/>
      <c r="E13" s="25"/>
      <c r="F13" s="25"/>
      <c r="G13" s="65"/>
    </row>
    <row r="14" spans="1:7" x14ac:dyDescent="0.25">
      <c r="A14" s="311" t="s">
        <v>721</v>
      </c>
      <c r="B14" s="311"/>
      <c r="C14" s="311"/>
      <c r="D14" s="311"/>
      <c r="E14" s="311"/>
      <c r="F14" s="311"/>
      <c r="G14" s="311"/>
    </row>
    <row r="15" spans="1:7" x14ac:dyDescent="0.25">
      <c r="A15" s="25" t="s">
        <v>713</v>
      </c>
      <c r="B15" s="25"/>
      <c r="C15" s="25"/>
      <c r="D15" s="25"/>
      <c r="E15" s="25"/>
      <c r="F15" s="25"/>
      <c r="G15" s="65">
        <f>'Expenditures Summary'!F12</f>
        <v>4313019</v>
      </c>
    </row>
    <row r="16" spans="1:7" x14ac:dyDescent="0.25">
      <c r="A16" s="25" t="s">
        <v>459</v>
      </c>
      <c r="B16" s="25"/>
      <c r="C16" s="25"/>
      <c r="D16" s="25"/>
      <c r="E16" s="25"/>
      <c r="F16" s="25"/>
      <c r="G16" s="65">
        <f>'Expenditures Summary'!F20</f>
        <v>3285450</v>
      </c>
    </row>
    <row r="17" spans="1:7" x14ac:dyDescent="0.25">
      <c r="A17" s="25" t="s">
        <v>209</v>
      </c>
      <c r="B17" s="25"/>
      <c r="C17" s="25"/>
      <c r="D17" s="25"/>
      <c r="E17" s="25"/>
      <c r="F17" s="25"/>
      <c r="G17" s="65">
        <f>'Expenditures Summary'!F27</f>
        <v>4026371</v>
      </c>
    </row>
    <row r="18" spans="1:7" x14ac:dyDescent="0.25">
      <c r="A18" s="77" t="s">
        <v>331</v>
      </c>
      <c r="B18" s="77"/>
      <c r="C18" s="77"/>
      <c r="D18" s="77"/>
      <c r="E18" s="77"/>
      <c r="F18" s="77"/>
      <c r="G18" s="54">
        <f>'Expenditures Summary'!F32</f>
        <v>686750</v>
      </c>
    </row>
    <row r="19" spans="1:7" x14ac:dyDescent="0.25">
      <c r="A19" s="25" t="s">
        <v>688</v>
      </c>
      <c r="B19" s="25"/>
      <c r="C19" s="25"/>
      <c r="D19" s="25"/>
      <c r="E19" s="25"/>
      <c r="F19" s="25"/>
      <c r="G19" s="65">
        <f>SUM(G15:G18)</f>
        <v>12311590</v>
      </c>
    </row>
    <row r="20" spans="1:7" x14ac:dyDescent="0.25">
      <c r="A20" s="25" t="s">
        <v>714</v>
      </c>
      <c r="B20" s="25"/>
      <c r="C20" s="25"/>
      <c r="D20" s="25"/>
      <c r="E20" s="25"/>
      <c r="F20" s="25"/>
      <c r="G20" s="65">
        <f>G19*0.15</f>
        <v>1846738.5</v>
      </c>
    </row>
    <row r="21" spans="1:7" x14ac:dyDescent="0.25">
      <c r="A21" s="25" t="s">
        <v>715</v>
      </c>
      <c r="B21" s="25"/>
      <c r="C21" s="25"/>
      <c r="D21" s="25"/>
      <c r="E21" s="25"/>
      <c r="F21" s="25"/>
      <c r="G21" s="65">
        <f>G12-G20</f>
        <v>-304213.5</v>
      </c>
    </row>
    <row r="22" spans="1:7" x14ac:dyDescent="0.25">
      <c r="A22" s="25"/>
      <c r="B22" s="25"/>
      <c r="C22" s="25"/>
      <c r="D22" s="25"/>
      <c r="E22" s="25"/>
      <c r="F22" s="25"/>
      <c r="G22" s="65"/>
    </row>
    <row r="23" spans="1:7" x14ac:dyDescent="0.25">
      <c r="A23" s="25" t="s">
        <v>747</v>
      </c>
      <c r="B23" s="25"/>
      <c r="C23" s="25"/>
      <c r="D23" s="25"/>
      <c r="E23" s="25"/>
      <c r="F23" s="25"/>
      <c r="G23" s="65">
        <f>'Budget Summary'!G38</f>
        <v>11922572.4</v>
      </c>
    </row>
    <row r="24" spans="1:7" x14ac:dyDescent="0.25">
      <c r="A24" s="25" t="s">
        <v>906</v>
      </c>
      <c r="B24" s="25"/>
      <c r="C24" s="25"/>
      <c r="D24" s="25"/>
      <c r="E24" s="25"/>
      <c r="F24" s="25"/>
      <c r="G24" s="65">
        <f>G23*0.1</f>
        <v>1192257.24</v>
      </c>
    </row>
    <row r="25" spans="1:7" x14ac:dyDescent="0.25">
      <c r="A25" s="25" t="s">
        <v>746</v>
      </c>
      <c r="B25" s="25"/>
      <c r="C25" s="25"/>
      <c r="D25" s="25"/>
      <c r="E25" s="25"/>
      <c r="F25" s="25"/>
      <c r="G25" s="65">
        <f>G23*0.15</f>
        <v>1788385.86</v>
      </c>
    </row>
    <row r="26" spans="1:7" x14ac:dyDescent="0.25">
      <c r="A26" s="77" t="s">
        <v>716</v>
      </c>
      <c r="B26" s="77"/>
      <c r="C26" s="77"/>
      <c r="D26" s="77"/>
      <c r="E26" s="77"/>
      <c r="F26" s="77"/>
      <c r="G26" s="54">
        <f>G23*0.2</f>
        <v>2384514.48</v>
      </c>
    </row>
    <row r="27" spans="1:7" x14ac:dyDescent="0.25">
      <c r="A27" s="25"/>
      <c r="B27" s="25"/>
      <c r="C27" s="25"/>
      <c r="D27" s="25"/>
      <c r="E27" s="25"/>
      <c r="F27" s="25"/>
      <c r="G27" s="65"/>
    </row>
    <row r="28" spans="1:7" x14ac:dyDescent="0.25">
      <c r="A28" s="77" t="s">
        <v>717</v>
      </c>
      <c r="B28" s="77"/>
      <c r="C28" s="77"/>
      <c r="D28" s="77"/>
      <c r="E28" s="77"/>
      <c r="F28" s="77"/>
      <c r="G28" s="54">
        <v>100000</v>
      </c>
    </row>
    <row r="31" spans="1:7" ht="16.5" thickBot="1" x14ac:dyDescent="0.3">
      <c r="A31" s="265" t="s">
        <v>718</v>
      </c>
      <c r="B31" s="265"/>
      <c r="C31" s="265"/>
      <c r="D31" s="265"/>
      <c r="E31" s="265"/>
      <c r="F31" s="265"/>
      <c r="G31" s="266">
        <f>G12-G28</f>
        <v>1442525</v>
      </c>
    </row>
    <row r="32" spans="1:7" ht="16.5" thickTop="1" x14ac:dyDescent="0.25">
      <c r="G32" s="268">
        <f>G31/G23</f>
        <v>0.12099108746028667</v>
      </c>
    </row>
  </sheetData>
  <mergeCells count="4">
    <mergeCell ref="A1:G1"/>
    <mergeCell ref="A4:G6"/>
    <mergeCell ref="A8:G8"/>
    <mergeCell ref="A14:G14"/>
  </mergeCells>
  <printOptions horizontalCentered="1"/>
  <pageMargins left="0.7" right="0.7" top="0.75" bottom="0.75" header="0.3" footer="0.3"/>
  <pageSetup orientation="landscape"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CAD70-A647-4E9E-98A9-A1ACD7295FFB}">
  <sheetPr>
    <pageSetUpPr fitToPage="1"/>
  </sheetPr>
  <dimension ref="A1:L26"/>
  <sheetViews>
    <sheetView view="pageLayout" zoomScaleNormal="100" workbookViewId="0">
      <selection activeCell="K17" sqref="K17"/>
    </sheetView>
  </sheetViews>
  <sheetFormatPr defaultRowHeight="15.75" customHeight="1" x14ac:dyDescent="0.25"/>
  <cols>
    <col min="1" max="1" width="34.28515625" style="1" bestFit="1" customWidth="1"/>
    <col min="2" max="9" width="10.85546875" style="1" customWidth="1"/>
    <col min="10" max="12" width="10.85546875" style="1" hidden="1" customWidth="1"/>
    <col min="13" max="16384" width="9.140625" style="1"/>
  </cols>
  <sheetData>
    <row r="1" spans="1:12" ht="15.75" customHeight="1" x14ac:dyDescent="0.25">
      <c r="A1" s="314" t="s">
        <v>0</v>
      </c>
      <c r="B1" s="314"/>
      <c r="C1" s="314"/>
      <c r="D1" s="314"/>
      <c r="E1" s="314"/>
      <c r="F1" s="314"/>
      <c r="G1" s="314"/>
      <c r="H1" s="314"/>
      <c r="I1" s="314"/>
      <c r="J1" s="314"/>
      <c r="K1" s="314"/>
      <c r="L1" s="314"/>
    </row>
    <row r="2" spans="1:12" ht="15.75" customHeight="1" x14ac:dyDescent="0.25">
      <c r="A2" s="314" t="s">
        <v>1</v>
      </c>
      <c r="B2" s="314"/>
      <c r="C2" s="314"/>
      <c r="D2" s="314"/>
      <c r="E2" s="314"/>
      <c r="F2" s="314"/>
      <c r="G2" s="314"/>
      <c r="H2" s="314"/>
      <c r="I2" s="314"/>
      <c r="J2" s="314"/>
      <c r="K2" s="314"/>
      <c r="L2" s="314"/>
    </row>
    <row r="3" spans="1:12" ht="15.75" customHeight="1" x14ac:dyDescent="0.25">
      <c r="A3" s="315" t="s">
        <v>2</v>
      </c>
      <c r="B3" s="315"/>
      <c r="C3" s="315"/>
      <c r="D3" s="315"/>
      <c r="E3" s="315"/>
      <c r="F3" s="315"/>
      <c r="G3" s="315"/>
      <c r="H3" s="315"/>
      <c r="I3" s="315"/>
      <c r="J3" s="315"/>
      <c r="K3" s="315"/>
      <c r="L3" s="315"/>
    </row>
    <row r="4" spans="1:12" ht="15.75" customHeight="1" x14ac:dyDescent="0.25">
      <c r="A4" s="2"/>
      <c r="B4" s="2"/>
      <c r="C4" s="2"/>
      <c r="D4" s="2"/>
      <c r="E4" s="2"/>
      <c r="F4" s="2"/>
      <c r="G4" s="2"/>
      <c r="H4" s="2"/>
      <c r="I4" s="2"/>
      <c r="J4" s="2"/>
      <c r="K4" s="2"/>
      <c r="L4" s="2"/>
    </row>
    <row r="5" spans="1:12" ht="15.75" customHeight="1" x14ac:dyDescent="0.25">
      <c r="A5" s="3" t="s">
        <v>3</v>
      </c>
    </row>
    <row r="6" spans="1:12" ht="31.5" customHeight="1" x14ac:dyDescent="0.25">
      <c r="A6" s="316" t="s">
        <v>4</v>
      </c>
      <c r="B6" s="316"/>
      <c r="C6" s="316"/>
      <c r="D6" s="316"/>
      <c r="E6" s="316"/>
      <c r="F6" s="316"/>
      <c r="G6" s="316"/>
      <c r="H6" s="316"/>
      <c r="I6" s="316"/>
      <c r="J6" s="316"/>
      <c r="K6" s="316"/>
      <c r="L6" s="316"/>
    </row>
    <row r="8" spans="1:12" ht="15.75" customHeight="1" x14ac:dyDescent="0.25">
      <c r="A8" s="3" t="s">
        <v>5</v>
      </c>
    </row>
    <row r="9" spans="1:12" ht="31.5" customHeight="1" x14ac:dyDescent="0.25">
      <c r="A9" s="316" t="s">
        <v>6</v>
      </c>
      <c r="B9" s="316"/>
      <c r="C9" s="316"/>
      <c r="D9" s="316"/>
      <c r="E9" s="316"/>
      <c r="F9" s="316"/>
      <c r="G9" s="316"/>
      <c r="H9" s="316"/>
      <c r="I9" s="316"/>
      <c r="J9" s="316"/>
      <c r="K9" s="316"/>
      <c r="L9" s="316"/>
    </row>
    <row r="11" spans="1:12" ht="15.75" customHeight="1" x14ac:dyDescent="0.25">
      <c r="A11" s="3" t="s">
        <v>7</v>
      </c>
    </row>
    <row r="12" spans="1:12" ht="31.5" customHeight="1" x14ac:dyDescent="0.25">
      <c r="A12" s="316" t="s">
        <v>8</v>
      </c>
      <c r="B12" s="316"/>
      <c r="C12" s="316"/>
      <c r="D12" s="316"/>
      <c r="E12" s="316"/>
      <c r="F12" s="316"/>
      <c r="G12" s="316"/>
      <c r="H12" s="316"/>
      <c r="I12" s="316"/>
      <c r="J12" s="316"/>
      <c r="K12" s="316"/>
      <c r="L12" s="316"/>
    </row>
    <row r="14" spans="1:12" ht="15.75" customHeight="1" x14ac:dyDescent="0.25">
      <c r="A14" s="312" t="s">
        <v>9</v>
      </c>
      <c r="B14" s="312"/>
      <c r="C14" s="312"/>
      <c r="D14" s="312"/>
      <c r="E14" s="312"/>
      <c r="F14" s="312"/>
      <c r="G14" s="312"/>
      <c r="H14" s="312"/>
      <c r="I14" s="312"/>
      <c r="J14" s="312"/>
      <c r="K14" s="312"/>
      <c r="L14" s="312"/>
    </row>
    <row r="15" spans="1:12" ht="15.75" customHeight="1" x14ac:dyDescent="0.25">
      <c r="A15" s="4"/>
      <c r="B15" s="5" t="str">
        <f>'Admin 201'!C5</f>
        <v>FY20-21</v>
      </c>
      <c r="C15" s="5" t="str">
        <f>'Admin 201'!D5</f>
        <v>FY21-22</v>
      </c>
      <c r="D15" s="313" t="str">
        <f>'Admin 201'!E5</f>
        <v>FY22-23</v>
      </c>
      <c r="E15" s="313"/>
      <c r="F15" s="313" t="str">
        <f>'Admin 201'!G5</f>
        <v>FY23-24</v>
      </c>
      <c r="G15" s="313"/>
      <c r="H15" s="313"/>
      <c r="I15" s="313" t="s">
        <v>88</v>
      </c>
      <c r="J15" s="313"/>
      <c r="K15" s="313"/>
      <c r="L15" s="313"/>
    </row>
    <row r="16" spans="1:12" ht="15.75" customHeight="1" thickBot="1" x14ac:dyDescent="0.3">
      <c r="A16" s="6"/>
      <c r="B16" s="7" t="str">
        <f>'Admin 201'!C6</f>
        <v>Actual</v>
      </c>
      <c r="C16" s="7" t="str">
        <f>'Admin 201'!D6</f>
        <v>Actual</v>
      </c>
      <c r="D16" s="7" t="str">
        <f>'Admin 201'!E6</f>
        <v>Budget</v>
      </c>
      <c r="E16" s="7" t="str">
        <f>'Admin 201'!F6</f>
        <v>Actual</v>
      </c>
      <c r="F16" s="7" t="str">
        <f>'Admin 201'!G6</f>
        <v>Budget</v>
      </c>
      <c r="G16" s="7" t="str">
        <f>'Admin 201'!H6</f>
        <v>YTD</v>
      </c>
      <c r="H16" s="7" t="str">
        <f>'Admin 201'!I6</f>
        <v>Est. EOY</v>
      </c>
      <c r="I16" s="7" t="s">
        <v>11</v>
      </c>
      <c r="J16" s="7" t="s">
        <v>12</v>
      </c>
      <c r="K16" s="7" t="s">
        <v>13</v>
      </c>
      <c r="L16" s="7" t="s">
        <v>14</v>
      </c>
    </row>
    <row r="17" spans="1:12" ht="15.75" customHeight="1" thickTop="1" x14ac:dyDescent="0.25">
      <c r="A17" s="1" t="str">
        <f>'Admin 201'!A8</f>
        <v>Personnel Services</v>
      </c>
      <c r="B17" s="8">
        <f>'Admin 201'!C18</f>
        <v>306041</v>
      </c>
      <c r="C17" s="8">
        <f>'Admin 201'!D18</f>
        <v>326431</v>
      </c>
      <c r="D17" s="8">
        <f>'Admin 201'!E18</f>
        <v>365103</v>
      </c>
      <c r="E17" s="8">
        <f>'Admin 201'!F18</f>
        <v>364245</v>
      </c>
      <c r="F17" s="8">
        <f>'Admin 201'!G18</f>
        <v>421596</v>
      </c>
      <c r="G17" s="8">
        <f>'Admin 201'!H18</f>
        <v>211103</v>
      </c>
      <c r="H17" s="8">
        <f>'Admin 201'!I18</f>
        <v>421596</v>
      </c>
      <c r="I17" s="9">
        <f>'Admin 201'!J18</f>
        <v>455030</v>
      </c>
      <c r="J17" s="9">
        <f>'Admin 201'!L18</f>
        <v>0</v>
      </c>
      <c r="K17" s="9">
        <f>'Admin 201'!N18</f>
        <v>0</v>
      </c>
      <c r="L17" s="9">
        <f>'Admin 201'!P18</f>
        <v>0</v>
      </c>
    </row>
    <row r="18" spans="1:12" ht="15.75" customHeight="1" x14ac:dyDescent="0.25">
      <c r="A18" s="1" t="str">
        <f>'Admin 201'!A20</f>
        <v>Supplies &amp; Operating Expenses</v>
      </c>
      <c r="B18" s="8">
        <f>'Admin 201'!C32</f>
        <v>32782</v>
      </c>
      <c r="C18" s="8">
        <f>'Admin 201'!D32</f>
        <v>33744</v>
      </c>
      <c r="D18" s="8">
        <f>'Admin 201'!E32</f>
        <v>33500</v>
      </c>
      <c r="E18" s="8">
        <f>'Admin 201'!F32</f>
        <v>16866</v>
      </c>
      <c r="F18" s="8">
        <f>'Admin 201'!G32</f>
        <v>37800</v>
      </c>
      <c r="G18" s="8">
        <f>'Admin 201'!H32</f>
        <v>10866</v>
      </c>
      <c r="H18" s="8">
        <f>'Admin 201'!I32</f>
        <v>37993</v>
      </c>
      <c r="I18" s="9">
        <f>'Admin 201'!J32</f>
        <v>40450</v>
      </c>
      <c r="J18" s="9">
        <f>'Admin 201'!L32</f>
        <v>0</v>
      </c>
      <c r="K18" s="9">
        <f>'Admin 201'!N32</f>
        <v>0</v>
      </c>
      <c r="L18" s="9">
        <f>'Admin 201'!P32</f>
        <v>0</v>
      </c>
    </row>
    <row r="19" spans="1:12" ht="15.75" customHeight="1" x14ac:dyDescent="0.25">
      <c r="A19" s="1" t="str">
        <f>'Admin 201'!A40</f>
        <v>Purchased &amp; Contractual Services</v>
      </c>
      <c r="B19" s="8">
        <f>'Admin 201'!C52</f>
        <v>152586</v>
      </c>
      <c r="C19" s="8">
        <f>'Admin 201'!D52</f>
        <v>158297</v>
      </c>
      <c r="D19" s="8">
        <f>'Admin 201'!E52</f>
        <v>125191</v>
      </c>
      <c r="E19" s="8">
        <f>'Admin 201'!F52</f>
        <v>113632</v>
      </c>
      <c r="F19" s="8">
        <f>'Admin 201'!G52</f>
        <v>85775</v>
      </c>
      <c r="G19" s="8">
        <f>'Admin 201'!H52</f>
        <v>22528</v>
      </c>
      <c r="H19" s="8">
        <f>'Admin 201'!I52</f>
        <v>94600</v>
      </c>
      <c r="I19" s="9">
        <f>'Admin 201'!J52</f>
        <v>110600</v>
      </c>
      <c r="J19" s="9">
        <f>'Admin 201'!L52</f>
        <v>0</v>
      </c>
      <c r="K19" s="9">
        <f>'Admin 201'!N52</f>
        <v>0</v>
      </c>
      <c r="L19" s="9">
        <f>'Admin 201'!P52</f>
        <v>0</v>
      </c>
    </row>
    <row r="20" spans="1:12" ht="15.75" customHeight="1" x14ac:dyDescent="0.25">
      <c r="A20" s="1" t="s">
        <v>15</v>
      </c>
      <c r="B20" s="8">
        <f>'Admin 201'!C58</f>
        <v>18000</v>
      </c>
      <c r="C20" s="8">
        <f>'Admin 201'!D58</f>
        <v>18000</v>
      </c>
      <c r="D20" s="8">
        <f>'Admin 201'!E58</f>
        <v>0</v>
      </c>
      <c r="E20" s="8">
        <f>'Admin 201'!F58</f>
        <v>0</v>
      </c>
      <c r="F20" s="8">
        <f>'Admin 201'!G58</f>
        <v>0</v>
      </c>
      <c r="G20" s="8">
        <f>'Admin 201'!H58</f>
        <v>0</v>
      </c>
      <c r="H20" s="8">
        <f>'Admin 201'!I58</f>
        <v>0</v>
      </c>
      <c r="I20" s="9">
        <f>'Admin 201'!J58</f>
        <v>0</v>
      </c>
      <c r="J20" s="9"/>
      <c r="K20" s="9">
        <f>'Admin 201'!N58</f>
        <v>0</v>
      </c>
      <c r="L20" s="9">
        <f>'Admin 201'!P58</f>
        <v>0</v>
      </c>
    </row>
    <row r="21" spans="1:12" ht="15.75" customHeight="1" x14ac:dyDescent="0.25">
      <c r="A21" s="3" t="str">
        <f>'Admin 201'!A60</f>
        <v>Total Administration Expenditures</v>
      </c>
      <c r="B21" s="10">
        <f t="shared" ref="B21:J21" si="0">SUM(B17:B20)</f>
        <v>509409</v>
      </c>
      <c r="C21" s="10">
        <f t="shared" si="0"/>
        <v>536472</v>
      </c>
      <c r="D21" s="10">
        <f t="shared" si="0"/>
        <v>523794</v>
      </c>
      <c r="E21" s="10">
        <f t="shared" si="0"/>
        <v>494743</v>
      </c>
      <c r="F21" s="10">
        <f t="shared" si="0"/>
        <v>545171</v>
      </c>
      <c r="G21" s="10">
        <f t="shared" si="0"/>
        <v>244497</v>
      </c>
      <c r="H21" s="10">
        <f t="shared" si="0"/>
        <v>554189</v>
      </c>
      <c r="I21" s="11">
        <f t="shared" si="0"/>
        <v>606080</v>
      </c>
      <c r="J21" s="11">
        <f t="shared" si="0"/>
        <v>0</v>
      </c>
      <c r="K21" s="11">
        <f>SUM(K17:K20)</f>
        <v>0</v>
      </c>
      <c r="L21" s="11">
        <f>SUM(L17:L20)</f>
        <v>0</v>
      </c>
    </row>
    <row r="22" spans="1:12" ht="15.75" customHeight="1" x14ac:dyDescent="0.25">
      <c r="B22" s="8"/>
      <c r="C22" s="8"/>
      <c r="D22" s="8"/>
      <c r="E22" s="8"/>
      <c r="F22" s="8"/>
      <c r="G22" s="8"/>
      <c r="H22" s="8"/>
      <c r="I22" s="9"/>
      <c r="J22" s="9"/>
      <c r="K22" s="9"/>
      <c r="L22" s="9"/>
    </row>
    <row r="23" spans="1:12" ht="15.75" customHeight="1" x14ac:dyDescent="0.25">
      <c r="A23" s="3" t="str">
        <f>'Admin 201'!A66</f>
        <v>Total Administration Revenues</v>
      </c>
      <c r="B23" s="10">
        <f>'Admin 201'!C66</f>
        <v>32720</v>
      </c>
      <c r="C23" s="10">
        <f>'Admin 201'!D66</f>
        <v>27340</v>
      </c>
      <c r="D23" s="10">
        <f>'Admin 201'!E66</f>
        <v>20000</v>
      </c>
      <c r="E23" s="10">
        <f>'Admin 201'!F66</f>
        <v>91634</v>
      </c>
      <c r="F23" s="10">
        <f>'Admin 201'!G66</f>
        <v>30500</v>
      </c>
      <c r="G23" s="10">
        <f>'Admin 201'!H66</f>
        <v>36132</v>
      </c>
      <c r="H23" s="10">
        <f>'Admin 201'!I66</f>
        <v>45500</v>
      </c>
      <c r="I23" s="11">
        <f>'Admin 201'!J66</f>
        <v>45500</v>
      </c>
      <c r="J23" s="11">
        <f>'Admin 201'!L66</f>
        <v>0</v>
      </c>
      <c r="K23" s="11">
        <f>'Admin 201'!N66</f>
        <v>0</v>
      </c>
      <c r="L23" s="11">
        <f>'Admin 201'!P66</f>
        <v>0</v>
      </c>
    </row>
    <row r="24" spans="1:12" ht="15.75" customHeight="1" x14ac:dyDescent="0.25">
      <c r="B24" s="8"/>
      <c r="C24" s="8"/>
      <c r="D24" s="8"/>
      <c r="E24" s="8"/>
      <c r="F24" s="8"/>
      <c r="G24" s="8"/>
      <c r="H24" s="8"/>
      <c r="I24" s="9"/>
      <c r="J24" s="9"/>
      <c r="K24" s="9"/>
      <c r="L24" s="9"/>
    </row>
    <row r="25" spans="1:12" ht="15.75" customHeight="1" x14ac:dyDescent="0.25">
      <c r="B25" s="8"/>
      <c r="C25" s="8"/>
      <c r="D25" s="8"/>
      <c r="E25" s="8"/>
      <c r="F25" s="8"/>
      <c r="G25" s="8"/>
      <c r="H25" s="8"/>
      <c r="I25" s="9"/>
      <c r="J25" s="9"/>
      <c r="K25" s="9"/>
      <c r="L25" s="9"/>
    </row>
    <row r="26" spans="1:12" ht="15.75" customHeight="1" thickBot="1" x14ac:dyDescent="0.3">
      <c r="A26" s="12" t="str">
        <f>'Admin 201'!A69</f>
        <v>Net Administration Budget</v>
      </c>
      <c r="B26" s="13">
        <f>B21-B23</f>
        <v>476689</v>
      </c>
      <c r="C26" s="13">
        <f t="shared" ref="C26:H26" si="1">C21-C23</f>
        <v>509132</v>
      </c>
      <c r="D26" s="13">
        <f t="shared" si="1"/>
        <v>503794</v>
      </c>
      <c r="E26" s="13">
        <f t="shared" si="1"/>
        <v>403109</v>
      </c>
      <c r="F26" s="13">
        <f t="shared" si="1"/>
        <v>514671</v>
      </c>
      <c r="G26" s="13">
        <f t="shared" si="1"/>
        <v>208365</v>
      </c>
      <c r="H26" s="13">
        <f t="shared" si="1"/>
        <v>508689</v>
      </c>
      <c r="I26" s="14">
        <f>I21-I23</f>
        <v>560580</v>
      </c>
      <c r="J26" s="14">
        <f>J21-J23</f>
        <v>0</v>
      </c>
      <c r="K26" s="14">
        <f>K21-K23</f>
        <v>0</v>
      </c>
      <c r="L26" s="14">
        <f>L21-L23</f>
        <v>0</v>
      </c>
    </row>
  </sheetData>
  <mergeCells count="10">
    <mergeCell ref="A14:L14"/>
    <mergeCell ref="D15:E15"/>
    <mergeCell ref="F15:H15"/>
    <mergeCell ref="I15:L15"/>
    <mergeCell ref="A1:L1"/>
    <mergeCell ref="A2:L2"/>
    <mergeCell ref="A3:L3"/>
    <mergeCell ref="A6:L6"/>
    <mergeCell ref="A9:L9"/>
    <mergeCell ref="A12:L12"/>
  </mergeCells>
  <printOptions horizontalCentered="1"/>
  <pageMargins left="0.7" right="0.7" top="0.75" bottom="0.75" header="0.3" footer="0.3"/>
  <pageSetup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78</vt:i4>
      </vt:variant>
    </vt:vector>
  </HeadingPairs>
  <TitlesOfParts>
    <vt:vector size="78" baseType="lpstr">
      <vt:lpstr>Cover Sheet</vt:lpstr>
      <vt:lpstr>Budget Summary</vt:lpstr>
      <vt:lpstr>Expenditures Summary</vt:lpstr>
      <vt:lpstr>Revenues Summary</vt:lpstr>
      <vt:lpstr>Tax Assessments</vt:lpstr>
      <vt:lpstr>Tax History</vt:lpstr>
      <vt:lpstr>LD1</vt:lpstr>
      <vt:lpstr>UFB</vt:lpstr>
      <vt:lpstr>Admin Summary</vt:lpstr>
      <vt:lpstr>Admin 201</vt:lpstr>
      <vt:lpstr>Admin Detail</vt:lpstr>
      <vt:lpstr>Benefits Summary</vt:lpstr>
      <vt:lpstr>Benefits 204</vt:lpstr>
      <vt:lpstr>Benefits Detail</vt:lpstr>
      <vt:lpstr>Insurance Summary</vt:lpstr>
      <vt:lpstr>Insurance 206</vt:lpstr>
      <vt:lpstr>Insurance Detail</vt:lpstr>
      <vt:lpstr>Facilities Summary</vt:lpstr>
      <vt:lpstr>Facilities 210</vt:lpstr>
      <vt:lpstr>Facilities Detail</vt:lpstr>
      <vt:lpstr>IT Summary</vt:lpstr>
      <vt:lpstr>IT 215</vt:lpstr>
      <vt:lpstr>IT Detail</vt:lpstr>
      <vt:lpstr>DA Summary</vt:lpstr>
      <vt:lpstr>DA 220</vt:lpstr>
      <vt:lpstr>DA Detail</vt:lpstr>
      <vt:lpstr>Deeds Summary</vt:lpstr>
      <vt:lpstr>Deeds 230</vt:lpstr>
      <vt:lpstr>Deeds Detail</vt:lpstr>
      <vt:lpstr>Probate Summary</vt:lpstr>
      <vt:lpstr>Probate 235</vt:lpstr>
      <vt:lpstr>Probate Detail</vt:lpstr>
      <vt:lpstr>VOCA Summary</vt:lpstr>
      <vt:lpstr>VOCA 710</vt:lpstr>
      <vt:lpstr>VOCA Detail</vt:lpstr>
      <vt:lpstr>Public Agencies Summary</vt:lpstr>
      <vt:lpstr>Public Agencies 920</vt:lpstr>
      <vt:lpstr>Public Agencies Detail</vt:lpstr>
      <vt:lpstr>Reserves Summary</vt:lpstr>
      <vt:lpstr>Reserves History</vt:lpstr>
      <vt:lpstr>Reserves Detail</vt:lpstr>
      <vt:lpstr>Transport Summary</vt:lpstr>
      <vt:lpstr>Transport 305 &amp; 306</vt:lpstr>
      <vt:lpstr>Transport Detail</vt:lpstr>
      <vt:lpstr>Sheriff Summary</vt:lpstr>
      <vt:lpstr>Sheriff 401</vt:lpstr>
      <vt:lpstr>Sheriff Detail</vt:lpstr>
      <vt:lpstr>Civil Summary</vt:lpstr>
      <vt:lpstr>Civil 415</vt:lpstr>
      <vt:lpstr>Civil Detail</vt:lpstr>
      <vt:lpstr>Communications Summary</vt:lpstr>
      <vt:lpstr>Communications 430</vt:lpstr>
      <vt:lpstr>Communications Detail</vt:lpstr>
      <vt:lpstr>EMA Summary</vt:lpstr>
      <vt:lpstr>EMA 440</vt:lpstr>
      <vt:lpstr>EMA Detail</vt:lpstr>
      <vt:lpstr>Capital Reserves</vt:lpstr>
      <vt:lpstr>Building Maintenance</vt:lpstr>
      <vt:lpstr>HVAC</vt:lpstr>
      <vt:lpstr>Parking Lot</vt:lpstr>
      <vt:lpstr>Facilities Vehicle</vt:lpstr>
      <vt:lpstr>IT Computers</vt:lpstr>
      <vt:lpstr>Telephones</vt:lpstr>
      <vt:lpstr>IT Server</vt:lpstr>
      <vt:lpstr>DVI Vehicle</vt:lpstr>
      <vt:lpstr>Transport Vehicle</vt:lpstr>
      <vt:lpstr>Laptops</vt:lpstr>
      <vt:lpstr>In-Car Cameras</vt:lpstr>
      <vt:lpstr>Tasers</vt:lpstr>
      <vt:lpstr>Body-Worn Cameras</vt:lpstr>
      <vt:lpstr>Cruisers</vt:lpstr>
      <vt:lpstr>Chairs</vt:lpstr>
      <vt:lpstr>Comms Computers</vt:lpstr>
      <vt:lpstr>Spillman Server</vt:lpstr>
      <vt:lpstr>EMA Vehicle</vt:lpstr>
      <vt:lpstr>Debt Summary</vt:lpstr>
      <vt:lpstr>Debt Service 801</vt:lpstr>
      <vt:lpstr>Debt Detail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Jill  Flaherty</dc:creator>
  <cp:lastModifiedBy>Amber Jones</cp:lastModifiedBy>
  <cp:lastPrinted>2024-02-23T19:19:04Z</cp:lastPrinted>
  <dcterms:created xsi:type="dcterms:W3CDTF">2023-12-18T17:30:09Z</dcterms:created>
  <dcterms:modified xsi:type="dcterms:W3CDTF">2024-02-23T19:58:56Z</dcterms:modified>
</cp:coreProperties>
</file>